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410" activeTab="0"/>
  </bookViews>
  <sheets>
    <sheet name="Смета по ТСН-2001" sheetId="1" r:id="rId1"/>
    <sheet name="Source" sheetId="2" r:id="rId2"/>
    <sheet name="SmtRes" sheetId="3" r:id="rId3"/>
    <sheet name="EtalonRes" sheetId="4" r:id="rId4"/>
    <sheet name="ClcRes" sheetId="5" r:id="rId5"/>
  </sheets>
  <definedNames>
    <definedName name="_xlnm.Print_Titles" localSheetId="0">'Смета по ТСН-2001'!$33:$33</definedName>
    <definedName name="_xlnm.Print_Area" localSheetId="0">'Смета по ТСН-2001'!$A$1:$K$499</definedName>
  </definedNames>
  <calcPr fullCalcOnLoad="1"/>
</workbook>
</file>

<file path=xl/sharedStrings.xml><?xml version="1.0" encoding="utf-8"?>
<sst xmlns="http://schemas.openxmlformats.org/spreadsheetml/2006/main" count="2549" uniqueCount="278">
  <si>
    <t>Smeta.ru  (495) 974-1589</t>
  </si>
  <si>
    <t>_PS_</t>
  </si>
  <si>
    <t>Новый объект</t>
  </si>
  <si>
    <t>№538 СКС Михаил</t>
  </si>
  <si>
    <t/>
  </si>
  <si>
    <t>ТСН-2001</t>
  </si>
  <si>
    <t>Сметные нормы списания</t>
  </si>
  <si>
    <t>Коды ОКП для ТСН-2001</t>
  </si>
  <si>
    <t>ТСН 2001- Новое строительство</t>
  </si>
  <si>
    <t>Типовой расчет для ТСН-2001 (Строительство)</t>
  </si>
  <si>
    <t>Новая локальная смета</t>
  </si>
  <si>
    <t>№538 СКС Михаил Мысов</t>
  </si>
  <si>
    <t>{5D1C0E8D-7D0D-4C5C-8BB1-CB1EC3571ACA}</t>
  </si>
  <si>
    <t>Новый раздел</t>
  </si>
  <si>
    <t>Монтажные работы</t>
  </si>
  <si>
    <t>{7348853D-73C6-420F-ACD8-569FA4A0449B}</t>
  </si>
  <si>
    <t>1</t>
  </si>
  <si>
    <t>6.69-29-5</t>
  </si>
  <si>
    <t>СВЕРЛЕНИЕ ЭЛЕКТРОПЕРФОРАТОРОМ СКВОЗНЫХ ОТВЕРСТИЙ В КИРПИЧНЫХ СТЕНАХ ТОЛЩИНОЙ В 0,5 КИРПИЧА, ДИАМЕТР ОТВЕРСТИЙ, ММ, ДО 70</t>
  </si>
  <si>
    <t>100 шт.</t>
  </si>
  <si>
    <t>ТСН-2001.6. База. Сб.69, т.29, поз.5</t>
  </si>
  <si>
    <t>Ремонтно-строительные работы</t>
  </si>
  <si>
    <t>ТСН-2001.6-69. 69-1...69-49</t>
  </si>
  <si>
    <t>ТСН-2001.6-69-1</t>
  </si>
  <si>
    <t>2</t>
  </si>
  <si>
    <t>6.69-39-1</t>
  </si>
  <si>
    <t>ПРОБИВКА ОТВЕРСТИЙ В БЕТОННЫХ ПОТОЛКАХ ТОЛЩИНОЙ 100 ММ ПЛОЩАДЬЮ ДО 20 СМ2</t>
  </si>
  <si>
    <t>ТСН-2001.6. База. Сб.69, т.39, поз.1</t>
  </si>
  <si>
    <t>3</t>
  </si>
  <si>
    <t>6.69-8-1</t>
  </si>
  <si>
    <t>ЗАДЕЛКА ОТВЕРСТИЙ И ГНЕЗД В СТЕНАХ БЕТОННЫХ, ПЛОЩАДЬ ЗАДЕЛКИ 0,1 М2</t>
  </si>
  <si>
    <t>м3</t>
  </si>
  <si>
    <t>ТСН-2001.6. База. Сб.69, т.8, поз.1</t>
  </si>
  <si>
    <t>3,1</t>
  </si>
  <si>
    <t>1.3-2-9</t>
  </si>
  <si>
    <t>РАСТВОРЫ ЦЕМЕНТНЫЕ, МАРКА 300</t>
  </si>
  <si>
    <t>ТСН-2001.1. Доп.14. Р.3, о.2, поз.9</t>
  </si>
  <si>
    <t>4</t>
  </si>
  <si>
    <t>4.10-32-1</t>
  </si>
  <si>
    <t>СТОЙКА, ПОЛУСТОЙКА, КАРКАС СТОЙКИ ИЛИ ШКАФ, МАССА ДО 100 КГ-ШКАФ 42U</t>
  </si>
  <si>
    <t>шт.</t>
  </si>
  <si>
    <t>ТСН-2001.4. База. Сб.10, т.32, поз.1</t>
  </si>
  <si>
    <t>Монтаж оборудования</t>
  </si>
  <si>
    <t>ТСН-2001.4-10. 10-1...10-91</t>
  </si>
  <si>
    <t>ТСН-2001.4-10-1</t>
  </si>
  <si>
    <t>5</t>
  </si>
  <si>
    <t>4.10-78-2</t>
  </si>
  <si>
    <t>ШКАФ ИЛИ ПАНЕЛЬ КОММУТАЦИИ СВЯЗИ И СИГНАЛИЗАЦИИ НА СТЕНЕ ИЛИ В НИШЕ, КОЛИЧЕСТВО ПАР:100</t>
  </si>
  <si>
    <t>ТСН-2001.4. База. Сб.10, т.78, поз.2</t>
  </si>
  <si>
    <t>6</t>
  </si>
  <si>
    <t>4.11-12-1</t>
  </si>
  <si>
    <t>СЪЕМНЫЕ И ВЫДВИЖНЫЕ БЛОКИ (МОДУЛИ, ЯЧЕЙКИ, ТЭЗ), МАССА: ДО 0,005 Т-ОРГАНАЙЗЕР КАБЕЛЬНЫЙ</t>
  </si>
  <si>
    <t>ТСН-2001.4. База. Сб.11, т.12, поз.1</t>
  </si>
  <si>
    <t>ТСН-2001.4-11. 11-1...11-30</t>
  </si>
  <si>
    <t>ТСН-2001.4-11-1</t>
  </si>
  <si>
    <t>7</t>
  </si>
  <si>
    <t>4.8-257-1</t>
  </si>
  <si>
    <t>ВЕНТИЛЯТОР -БЛОК ВЕНТИЛЯТОРОВ В ШКАФ</t>
  </si>
  <si>
    <t>ТСН-2001.4. База. Сб.8, т.257, поз.1</t>
  </si>
  <si>
    <t>ТСН-2001.4-8. 8-188...8-272</t>
  </si>
  <si>
    <t>ТСН-2001.4-8-18</t>
  </si>
  <si>
    <t>8</t>
  </si>
  <si>
    <t>4.10-12-11</t>
  </si>
  <si>
    <t>КРОССИРОВКА ПАРАЛЛЕЛЬНАЯ В КРОССЕ ИЛИ ШКАФУ-ПАТЧ-КОРД</t>
  </si>
  <si>
    <t>10 шт.</t>
  </si>
  <si>
    <t>ТСН-2001.4. База. Сб.10, т.12, поз.11</t>
  </si>
  <si>
    <t>9</t>
  </si>
  <si>
    <t>4.10-69-7</t>
  </si>
  <si>
    <t>АППАРАТУРА НАСТЕННОГО ТИПА: РОЗЕТКА МИКРОФОННАЯ-МОДУЛЬ RJ-45</t>
  </si>
  <si>
    <t>ТСН-2001.4. База. Сб.10, т.69, поз.7</t>
  </si>
  <si>
    <t>10</t>
  </si>
  <si>
    <t>4.8-280-1</t>
  </si>
  <si>
    <t>ПРОКЛАДКА ПЛАСТИКОВОГО КАБЕЛЬ-КАНАЛА ПО КИРПИЧНОМУ ОСНОВАНИЮ</t>
  </si>
  <si>
    <t>100 м</t>
  </si>
  <si>
    <t>ТСН-2001.4. База. Сб.8, т.280, поз.1</t>
  </si>
  <si>
    <t>ТСН-2001.4-8. 8-280, 8-281</t>
  </si>
  <si>
    <t>ТСН-2001.4-8-20</t>
  </si>
  <si>
    <t>11</t>
  </si>
  <si>
    <t>4.8-172-1</t>
  </si>
  <si>
    <t>ТРУБЫ ВИНИПЛАСТОВЫЕ ПО УСТАНОВЛЕННЫМ КОНСТРУКЦИЯМ, ПО СТЕНАМ И КОЛОННАМ С КРЕПЛЕНИЕМ СКОБАМИ, ВНУТРЕННИЙ ДИАМЕТР, ММ, ДО: 25</t>
  </si>
  <si>
    <t>ТСН-2001.4. Доп.5. Сб.8, т.172, поз.1</t>
  </si>
  <si>
    <t>ТСН-2001.4-8. 8-155...8-184</t>
  </si>
  <si>
    <t>ТСН-2001.4-8-16</t>
  </si>
  <si>
    <t>12</t>
  </si>
  <si>
    <t>4.8-162-1</t>
  </si>
  <si>
    <t>ПРОВОДА И КАБЕЛИ В КОРОБАХ, ПРОВОД, СЕЧЕНИЕ: ДО 6 ММ2</t>
  </si>
  <si>
    <t>ТСН-2001.4. Доп.15. Сб.8, т.162, поз.1</t>
  </si>
  <si>
    <t>13</t>
  </si>
  <si>
    <t>4.8-175-1</t>
  </si>
  <si>
    <t>ЗАТЯГИВАНИЕ ПРОВОДОВ И КАБЕЛЕЙ В ПРОЛОЖЕННЫЕ ТРУБЫ И МЕТАЛЛИЧЕСКИЕ РУКАВА, ПРОВОД ПЕРВЫЙ ОДНОЖИЛЬНЫЙ ИЛИ МНОГОЖИЛЬНЫЙ В ОБЩЕЙ ОПЛЕТКЕ, СУММАРНОЕ СЕЧЕНИЕ: ДО 2,5 ММ2</t>
  </si>
  <si>
    <t>ТСН-2001.4. Доп.15. Сб.8, т.175, поз.1</t>
  </si>
  <si>
    <t>14</t>
  </si>
  <si>
    <t>4.8-175-9</t>
  </si>
  <si>
    <t>ЗАТЯГИВАНИЕ ПРОВОДОВ И КАБЕЛЕЙ В ПРОЛОЖЕННЫЕ ТРУБЫ И МЕТАЛЛИЧЕСКИЕ РУКАВА, ПРОВОД КАЖДЫЙ ПОСЛЕДУЮЩИЙ ОДНОЖИЛЬНЫЙ ИЛИ МНОГОЖИЛЬНЫЙ В ОБЩЕЙ ОПЛЕТКЕ, СУММАРНОЕ СЕЧЕНИЕ ДО 6 ММ2</t>
  </si>
  <si>
    <t>ТСН-2001.4. Доп.15. Сб.8, т.175, поз.9</t>
  </si>
  <si>
    <t>15</t>
  </si>
  <si>
    <t>4.11-18-1</t>
  </si>
  <si>
    <t>ЭЛЕКТРИЧЕСКИЕ ПРОВОДКИ В ЩИТАХ И ПУЛЬТАХ ШКАФНЫХ И ПАНЕЛЬНЫХ</t>
  </si>
  <si>
    <t>ТСН-2001.4. База. Сб.11, т.18, поз.1</t>
  </si>
  <si>
    <t>16</t>
  </si>
  <si>
    <t>4.11-23-4</t>
  </si>
  <si>
    <t>ПРИСОЕДИНЕНИЕ ПРОВОДОВ, ЖИЛ ЭЛЕКТРИЧЕСКИХ КАБЕЛЕЙ И ЗАЗЕМЛЯЮЩИХ ПРОВОДНИКОВ СЕЧЕНИЕМ 2,5 ММ2 К ПРИБОРАМ И СРЕДСТВАМ АВТОМАТИЗАЦИИ ПАЙКОЙ</t>
  </si>
  <si>
    <t>100 концов</t>
  </si>
  <si>
    <t>ТСН-2001.4. База. Сб.11, т.23, поз.4</t>
  </si>
  <si>
    <t>17</t>
  </si>
  <si>
    <t>4.10-113-1</t>
  </si>
  <si>
    <t>КОМПЛЕКС ИЗМЕРЕНИЙ ПОСТОЯННЫМ ТОКОМ СМОНТИРОВАННЫХ ПАРНЫХ КАБЕЛЕЙ ДО И ПОСЛЕ ВКЛЮЧЕНИЯ В ОКОНЕЧНЫЕ УСТРОЙСТВА</t>
  </si>
  <si>
    <t>100 пар</t>
  </si>
  <si>
    <t>ТСН-2001.4. База. Сб.10, т.113, поз.1</t>
  </si>
  <si>
    <t>ТСН-2001.4-10. 10-92...10-114, 10-115-1...10-115-25</t>
  </si>
  <si>
    <t>ТСН-2001.4-10-2</t>
  </si>
  <si>
    <t>18</t>
  </si>
  <si>
    <t>4.10-113-2</t>
  </si>
  <si>
    <t>ПРОСЛУШИВАНИЕ И ИЗМЕРЕНИЕ ПЕРЕХОДНЫХ ЗАТУХАНИЙ НА ПАРНЫХ КАБЕЛЯХ ЕМКОСТЬЮ: ДО 100Х2</t>
  </si>
  <si>
    <t>кабель</t>
  </si>
  <si>
    <t>ТСН-2001.4. База. Сб.10, т.113, поз.2</t>
  </si>
  <si>
    <t>ПЗ</t>
  </si>
  <si>
    <t>Прямые затраты</t>
  </si>
  <si>
    <t>СтМат</t>
  </si>
  <si>
    <t>Стоимость материальных ресурсов</t>
  </si>
  <si>
    <t>СтМатЗак</t>
  </si>
  <si>
    <t>Стоимость материалов заказчика</t>
  </si>
  <si>
    <t>Оборуд</t>
  </si>
  <si>
    <t>Стоимость оборудования</t>
  </si>
  <si>
    <t>ЭММ</t>
  </si>
  <si>
    <t>Эксплуатация машин</t>
  </si>
  <si>
    <t>ЗПМ</t>
  </si>
  <si>
    <t>ЗП машинистов</t>
  </si>
  <si>
    <t>ОЗП</t>
  </si>
  <si>
    <t>Основная ЗП рабочих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</si>
  <si>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</si>
  <si>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</si>
  <si>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</si>
  <si>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</si>
  <si>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</si>
  <si>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</si>
  <si>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</si>
  <si>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</si>
  <si>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</si>
  <si>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</si>
  <si>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</si>
  <si>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</si>
  <si>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Материалы не учтеные ценниками</t>
  </si>
  <si>
    <t>{676E5A1D-341A-4709-875E-EFB846E85790}</t>
  </si>
  <si>
    <t>Прайс-лист</t>
  </si>
  <si>
    <t>Рамка в короб Ecoplast 100x55, кат. 5е, 2-х портовая, комплект</t>
  </si>
  <si>
    <t>Прочие работы</t>
  </si>
  <si>
    <t>МЦЦС</t>
  </si>
  <si>
    <t>LAN-OK45U5E/90-WH Модуль телекоммуникационный RJ45, кат. 5е</t>
  </si>
  <si>
    <t>LAN-SIP-24N-WH Вставка 45х45 на 2 кейстоуна со шторками и маркировкой, белая</t>
  </si>
  <si>
    <t>TWT-CB-EARTH-SET1 Комплект проводов заземления для шкафов Business</t>
  </si>
  <si>
    <t>LAN-45-45-3.0-xx Патч-корд RJ45-RJ45 UTP 3 метра, кат. 5e</t>
  </si>
  <si>
    <t>LAN-45-45-1.0-xx Патч-корд RJ45-RJ45 UTP 1 м, кат. 5e</t>
  </si>
  <si>
    <t>LAN-45-45-1.5-xx Патч-корд RJ45-RJ45 UTP 1,5 м, кат. 5e</t>
  </si>
  <si>
    <t>Короб 100х55 Ecoplast</t>
  </si>
  <si>
    <t>м</t>
  </si>
  <si>
    <t>Перегородка в короб Ecoplast 100х55</t>
  </si>
  <si>
    <t>TWT-CT100x100-WH Короб 100х100</t>
  </si>
  <si>
    <t>Гофрорукав диаметром 32 мм в бухте по 25 м, (бухта)</t>
  </si>
  <si>
    <t>Клипсы под гофротрубу 32 мм, (шт.)</t>
  </si>
  <si>
    <t>LAN-SC30 Комплект для установки оборудования в шкаф, 30 (шт.)</t>
  </si>
  <si>
    <t>Комплект для крепления короба и клипс, (шт.)</t>
  </si>
  <si>
    <t>Провод ПВ3 4 мм2 для организации заземления шкафа</t>
  </si>
  <si>
    <t>LAN-VCM180-xx Хомут-липучка 180мм, 20 шт., цветной, (упаковка)</t>
  </si>
  <si>
    <t>Комплект аксессуаров к коробу 100х100, (упаковка)</t>
  </si>
  <si>
    <t>Кабель UTP 4-парный, кат. 5e, (бухта) 305м</t>
  </si>
  <si>
    <t>Оборудование</t>
  </si>
  <si>
    <t>{992BC315-2E08-4E2E-8C62-A7808D79F45F}</t>
  </si>
  <si>
    <t>TWT-CBB-42U-6x8 Шкаф телекоммуникационный 42U глубиной 800 мм в комплекте, (шт.)</t>
  </si>
  <si>
    <t>LAN-PPL24-CMB Скоба для подвода кабеля к патч-панели</t>
  </si>
  <si>
    <t>LAN-ORG-1U Органайзер для отвода патч-кордов от патч-панели 19" 1U</t>
  </si>
  <si>
    <t>TWT-CBW-BP Щеточный кабельный ввод для напольных шкафов Business и настенных шкафов Pro, серый, (шт.)</t>
  </si>
  <si>
    <t>TWT-CB-EARTH-BAR Шина заземления, 19", (шт.)</t>
  </si>
  <si>
    <t>Блок розеток 19" 9 шт., 10A 250V, без шнура питания, (шт.)</t>
  </si>
  <si>
    <t>TWT-CBB-FANB2-RACK-T Блок вентиляторов с термодатчиком в шкаф, (шт.)</t>
  </si>
  <si>
    <t>LAN-PPL24U5E Патч-панель 24-портовая UTP, кат. 5e, RJ45 19", 1U, (шт.)</t>
  </si>
  <si>
    <t>9999990008</t>
  </si>
  <si>
    <t>ТРУДОЗАТРАТЫ РАБОЧИХ (ЭСН)</t>
  </si>
  <si>
    <t>чел.-ч.</t>
  </si>
  <si>
    <t>2.1-30-10</t>
  </si>
  <si>
    <t>ТСН-2001.2. База. п.1-30-10 (304101)</t>
  </si>
  <si>
    <t>ПЕРФОРАТОРЫ</t>
  </si>
  <si>
    <t>маш.-ч</t>
  </si>
  <si>
    <t>2.1-10-9</t>
  </si>
  <si>
    <t>ТСН-2001.2. База. п.1-10-9 (101101)</t>
  </si>
  <si>
    <t>КОМПРЕССОРЫ С БЕНЗИНОВЫМ ДВИГАТЕЛЕМ ПРИЦЕПНЫЕ, ПРОИЗВОДИТЕЛЬНОСТЬ ДО 5 М3/МИН</t>
  </si>
  <si>
    <t>2.1-30-54</t>
  </si>
  <si>
    <t>ТСН-2001.2. База. п.1-30-54 (308901)</t>
  </si>
  <si>
    <t>МОЛОТКИ ОТБОЙНЫЕ</t>
  </si>
  <si>
    <t>1.1-1-132</t>
  </si>
  <si>
    <t>ТСН-2001.1. База. Р.1, о.1, поз.132</t>
  </si>
  <si>
    <t>ГВОЗДИ СТРОИТЕЛЬНЫЕ</t>
  </si>
  <si>
    <t>т</t>
  </si>
  <si>
    <t>1.1-1-226</t>
  </si>
  <si>
    <t>ТСН-2001.1. База. Р.1, о.1, поз.226</t>
  </si>
  <si>
    <t>ДОСКИ ХВОЙНЫХ ПОРОД, ОБРЕЗНЫЕ, ДЛИНА 2-6,5 М, СОРТ III, ТОЛЩИНА 25-32 ММ</t>
  </si>
  <si>
    <t>1.1-1-79</t>
  </si>
  <si>
    <t>ТСН-2001.1. База. Р.1, о.1, поз.79</t>
  </si>
  <si>
    <t>БРУСКИ ХВОЙНЫХ ПОРОД ОБРЕЗНЫЕ, ДЛИНА 2-6,5 М, СОРТ III, ТОЛЩИНА 50-60 ММ</t>
  </si>
  <si>
    <t>5745010000</t>
  </si>
  <si>
    <t>БЕТОН (КЛАСС ПО ПРОЕКТУ)</t>
  </si>
  <si>
    <t>1.0-0-0</t>
  </si>
  <si>
    <t>МАССА ОБОРУДОВАНИЯ</t>
  </si>
  <si>
    <t>5772110000</t>
  </si>
  <si>
    <t>ПЕРЕГОРОДКИ РАЗДЕЛИТЕЛЬНЫЕ</t>
  </si>
  <si>
    <t>КОРОБА С НАПРАВЛЯЮЩИМИ</t>
  </si>
  <si>
    <t>НАКЛАДКИ СТЫКОВЫЕ</t>
  </si>
  <si>
    <t>ЗАГЛУШКИ</t>
  </si>
  <si>
    <t>УГЛЫ ВНУТРЕННИЕ</t>
  </si>
  <si>
    <t>УГЛЫ ПЛОСКИЕ</t>
  </si>
  <si>
    <t>УГЛЫ НАРУЖНЫЕ</t>
  </si>
  <si>
    <t>Форма № 1а</t>
  </si>
  <si>
    <t>"СОГЛАСОВАНО"</t>
  </si>
  <si>
    <t>"УТВЕРЖДАЮ"</t>
  </si>
  <si>
    <t>"_____"________________200___ г.</t>
  </si>
  <si>
    <t>(Наименование стройки)</t>
  </si>
  <si>
    <t>(локальный сметный расчет)</t>
  </si>
  <si>
    <t>(наименование работ и затрат, наименование объекта)</t>
  </si>
  <si>
    <t>базовая</t>
  </si>
  <si>
    <t>текущая</t>
  </si>
  <si>
    <t>цена</t>
  </si>
  <si>
    <t>Сметная стоимость</t>
  </si>
  <si>
    <t>тыс.руб</t>
  </si>
  <si>
    <t>Средства на оплату труда</t>
  </si>
  <si>
    <t>Составлен(а) в уровне текущих (прогнозных) цен на</t>
  </si>
  <si>
    <t>г.</t>
  </si>
  <si>
    <t>№</t>
  </si>
  <si>
    <t>п/п</t>
  </si>
  <si>
    <t>Шифр</t>
  </si>
  <si>
    <t>расценки</t>
  </si>
  <si>
    <t>и коды</t>
  </si>
  <si>
    <t>ресурсов</t>
  </si>
  <si>
    <t>Наименование работ и затрат</t>
  </si>
  <si>
    <t>Единица</t>
  </si>
  <si>
    <t>изме-</t>
  </si>
  <si>
    <t>рения</t>
  </si>
  <si>
    <t>Кол-во</t>
  </si>
  <si>
    <t>единиц</t>
  </si>
  <si>
    <t>Цена</t>
  </si>
  <si>
    <t>на ед.</t>
  </si>
  <si>
    <t>изм.</t>
  </si>
  <si>
    <t>руб.</t>
  </si>
  <si>
    <t>Коэффициенты</t>
  </si>
  <si>
    <t>попра-</t>
  </si>
  <si>
    <t>вочные</t>
  </si>
  <si>
    <t>зимних</t>
  </si>
  <si>
    <t>удоро-</t>
  </si>
  <si>
    <t>жаний</t>
  </si>
  <si>
    <t>ВСЕГО</t>
  </si>
  <si>
    <t>в базисных</t>
  </si>
  <si>
    <t>ценах,</t>
  </si>
  <si>
    <t>Коэфф.</t>
  </si>
  <si>
    <t>пере-</t>
  </si>
  <si>
    <t>счета</t>
  </si>
  <si>
    <t>и нормы</t>
  </si>
  <si>
    <t>НР и СП</t>
  </si>
  <si>
    <t>в текущих</t>
  </si>
  <si>
    <t>(прогнозных)</t>
  </si>
  <si>
    <t>ценах, руб.</t>
  </si>
  <si>
    <t xml:space="preserve">Раздел  </t>
  </si>
  <si>
    <t>ЗП</t>
  </si>
  <si>
    <t>ЭМ</t>
  </si>
  <si>
    <t>в т.ч. ЗПМ</t>
  </si>
  <si>
    <t>МР</t>
  </si>
  <si>
    <t>НР от ЗП</t>
  </si>
  <si>
    <t>%</t>
  </si>
  <si>
    <t>СП от ЗП</t>
  </si>
  <si>
    <t>НР и СП от ЗПМ</t>
  </si>
  <si>
    <t>ЗТР</t>
  </si>
  <si>
    <t>чел-ч</t>
  </si>
  <si>
    <t>Итого</t>
  </si>
  <si>
    <t>Итого по смете</t>
  </si>
  <si>
    <t>Составил</t>
  </si>
  <si>
    <t>[должность,подпись(инициалы,фамилия)]</t>
  </si>
  <si>
    <t>Проверил:</t>
  </si>
  <si>
    <t>НДС 18%</t>
  </si>
  <si>
    <t>Всего по смете</t>
  </si>
  <si>
    <t>на монтаж СКС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</si>
</sst>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0;[Red]\-\ #,##0.00"/>
    <numFmt numFmtId="173" formatCode="mmmm"/>
    <numFmt numFmtId="174" formatCode="#,##0.00_ ;[Red]\-#,##0.00\ 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0"/>
    </font>
    <font>
      <b/>
      <sz val="10"/>
      <color indexed="16"/>
      <name val="Arial"/>
      <family val="0"/>
    </font>
    <font>
      <b/>
      <sz val="10"/>
      <color indexed="17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b/>
      <u val="single"/>
      <sz val="12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172" fontId="9" fillId="0" borderId="0" xfId="0" applyNumberFormat="1" applyFont="1" applyAlignment="1">
      <alignment/>
    </xf>
    <xf numFmtId="172" fontId="0" fillId="0" borderId="0" xfId="0" applyNumberFormat="1" applyAlignment="1">
      <alignment/>
    </xf>
    <xf numFmtId="173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17" xfId="0" applyFont="1" applyBorder="1" applyAlignment="1">
      <alignment horizontal="left" wrapText="1"/>
    </xf>
    <xf numFmtId="0" fontId="9" fillId="0" borderId="0" xfId="0" applyFont="1" applyAlignment="1">
      <alignment vertical="top" wrapText="1"/>
    </xf>
    <xf numFmtId="0" fontId="13" fillId="0" borderId="0" xfId="0" applyFont="1" applyAlignment="1">
      <alignment horizontal="right" wrapText="1"/>
    </xf>
    <xf numFmtId="0" fontId="9" fillId="0" borderId="0" xfId="0" applyFont="1" applyAlignment="1">
      <alignment wrapText="1"/>
    </xf>
    <xf numFmtId="172" fontId="9" fillId="0" borderId="0" xfId="0" applyNumberFormat="1" applyFont="1" applyAlignment="1">
      <alignment horizontal="right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172" fontId="9" fillId="0" borderId="10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0" fontId="12" fillId="0" borderId="0" xfId="0" applyFont="1" applyAlignment="1">
      <alignment horizontal="left" wrapText="1"/>
    </xf>
    <xf numFmtId="0" fontId="0" fillId="0" borderId="10" xfId="0" applyBorder="1" applyAlignment="1">
      <alignment/>
    </xf>
    <xf numFmtId="0" fontId="15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1" fillId="0" borderId="10" xfId="0" applyFont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9" fillId="0" borderId="1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2" fillId="0" borderId="17" xfId="0" applyFont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172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0" fontId="15" fillId="0" borderId="17" xfId="0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98"/>
  <sheetViews>
    <sheetView tabSelected="1" view="pageBreakPreview" zoomScaleNormal="207" zoomScaleSheetLayoutView="100" workbookViewId="0" topLeftCell="A1">
      <selection activeCell="F22" sqref="F22"/>
    </sheetView>
  </sheetViews>
  <sheetFormatPr defaultColWidth="9.140625" defaultRowHeight="12.75"/>
  <cols>
    <col min="1" max="1" width="4.7109375" style="0" customWidth="1"/>
    <col min="2" max="2" width="12.28125" style="0" customWidth="1"/>
    <col min="3" max="3" width="30.7109375" style="0" customWidth="1"/>
    <col min="4" max="4" width="10.7109375" style="0" customWidth="1"/>
    <col min="7" max="8" width="9.7109375" style="0" customWidth="1"/>
    <col min="9" max="9" width="10.7109375" style="0" customWidth="1"/>
    <col min="10" max="10" width="9.7109375" style="0" customWidth="1"/>
    <col min="11" max="11" width="12.00390625" style="0" customWidth="1"/>
    <col min="12" max="26" width="0" style="0" hidden="1" customWidth="1"/>
    <col min="27" max="27" width="74.57421875" style="0" hidden="1" customWidth="1"/>
    <col min="28" max="28" width="0" style="0" hidden="1" customWidth="1"/>
  </cols>
  <sheetData>
    <row r="1" s="5" customFormat="1" ht="11.25">
      <c r="A1" s="5" t="str">
        <f>CONCATENATE(Source!B1,"     ТСН-2001 (© ОАО МЦЦС 'Мосстройцены', 2006)")</f>
        <v>Smeta.ru  (495) 974-1589     ТСН-2001 (© ОАО МЦЦС 'Мосстройцены', 2006)</v>
      </c>
    </row>
    <row r="2" s="5" customFormat="1" ht="11.25">
      <c r="K2" s="5" t="s">
        <v>211</v>
      </c>
    </row>
    <row r="3" spans="1:9" s="6" customFormat="1" ht="15">
      <c r="A3" s="6" t="s">
        <v>212</v>
      </c>
      <c r="F3" s="52" t="s">
        <v>213</v>
      </c>
      <c r="G3" s="52"/>
      <c r="H3" s="52"/>
      <c r="I3" s="52"/>
    </row>
    <row r="5" spans="1:11" ht="12.75">
      <c r="A5" s="44">
        <f>Source!AS12</f>
      </c>
      <c r="B5" s="44"/>
      <c r="C5" s="44">
        <f>Source!CH12</f>
      </c>
      <c r="D5" s="44"/>
      <c r="E5" s="8"/>
      <c r="F5" s="44">
        <f>Source!AR12</f>
      </c>
      <c r="G5" s="44"/>
      <c r="H5" s="44"/>
      <c r="I5" s="44">
        <f>Source!CG12</f>
      </c>
      <c r="J5" s="44"/>
      <c r="K5" s="44"/>
    </row>
    <row r="6" spans="1:11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2.75">
      <c r="A7" s="9"/>
      <c r="B7" s="9"/>
      <c r="C7" s="44">
        <f>Source!M12</f>
      </c>
      <c r="D7" s="44"/>
      <c r="E7" s="8"/>
      <c r="F7" s="9"/>
      <c r="G7" s="9"/>
      <c r="H7" s="44">
        <f>Source!L12</f>
      </c>
      <c r="I7" s="44"/>
      <c r="J7" s="44"/>
      <c r="K7" s="44"/>
    </row>
    <row r="8" spans="1:11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6" s="6" customFormat="1" ht="15">
      <c r="A9" s="6" t="s">
        <v>214</v>
      </c>
      <c r="F9" s="6" t="s">
        <v>214</v>
      </c>
    </row>
    <row r="12" spans="1:27" ht="12.75">
      <c r="A12" s="45" t="str">
        <f>IF(Source!G4&lt;&gt;"",Source!G4,IF(Source!F4&lt;&gt;"",Source!F4,IF(Source!G5&lt;&gt;"",Source!G5,IF(Source!F5&lt;&gt;"",Source!F5,IF(Source!G6&lt;&gt;"",Source!G6,IF(Source!F6&lt;&gt;"",Source!F6," "))))))</f>
        <v> 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AA12" s="11" t="str">
        <f>IF(Source!G4&lt;&gt;"",Source!G4,IF(Source!F4&lt;&gt;"",Source!F4,IF(Source!G5&lt;&gt;"",Source!G5,IF(Source!F5&lt;&gt;"",Source!F5,IF(Source!G6&lt;&gt;"",Source!G6,IF(Source!F6&lt;&gt;"",Source!F6," "))))))</f>
        <v> </v>
      </c>
    </row>
    <row r="13" spans="1:11" ht="12.75">
      <c r="A13" s="46" t="s">
        <v>215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5" spans="1:27" ht="15">
      <c r="A15" s="48" t="str">
        <f>CONCATENATE("ЛОКАЛЬНАЯ СМЕТА №  1")</f>
        <v>ЛОКАЛЬНАЯ СМЕТА №  1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AA15" s="12" t="str">
        <f>CONCATENATE("ЛОКАЛЬНАЯ СМЕТА №  ",Source!F20)</f>
        <v>ЛОКАЛЬНАЯ СМЕТА №  Новая локальная смета</v>
      </c>
    </row>
    <row r="16" spans="1:11" ht="12.75">
      <c r="A16" s="50" t="s">
        <v>216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</row>
    <row r="18" spans="1:27" ht="15.75">
      <c r="A18" s="51" t="s">
        <v>277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AA18" s="13" t="str">
        <f>Source!G20</f>
        <v>№538 СКС Михаил Мысов</v>
      </c>
    </row>
    <row r="19" spans="2:11" ht="12.75">
      <c r="B19" s="50" t="s">
        <v>217</v>
      </c>
      <c r="C19" s="49"/>
      <c r="D19" s="49"/>
      <c r="E19" s="49"/>
      <c r="F19" s="49"/>
      <c r="G19" s="49"/>
      <c r="H19" s="49"/>
      <c r="I19" s="49"/>
      <c r="J19" s="49"/>
      <c r="K19" s="49"/>
    </row>
    <row r="21" spans="1:27" ht="12.75">
      <c r="A21" s="53" t="str">
        <f>CONCATENATE("Основание: чертежи № ",Source!J20)</f>
        <v>Основание: чертежи № 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AA21" s="14" t="str">
        <f>CONCATENATE("Основание: чертежи № ",Source!J20)</f>
        <v>Основание: чертежи № </v>
      </c>
    </row>
    <row r="23" spans="9:10" ht="12.75">
      <c r="I23" s="15" t="s">
        <v>218</v>
      </c>
      <c r="J23" s="15" t="s">
        <v>219</v>
      </c>
    </row>
    <row r="24" spans="9:10" ht="12.75">
      <c r="I24" s="15" t="s">
        <v>220</v>
      </c>
      <c r="J24" s="15" t="s">
        <v>220</v>
      </c>
    </row>
    <row r="25" spans="7:11" ht="12.75">
      <c r="G25" s="5" t="s">
        <v>221</v>
      </c>
      <c r="H25" s="5"/>
      <c r="I25" s="16">
        <f>H490/1000</f>
        <v>365.97795</v>
      </c>
      <c r="J25" s="16">
        <f>K492/1000</f>
        <v>1110.2138088</v>
      </c>
      <c r="K25" s="7" t="s">
        <v>222</v>
      </c>
    </row>
    <row r="26" spans="7:11" ht="12.75">
      <c r="G26" s="5" t="s">
        <v>223</v>
      </c>
      <c r="I26" s="16">
        <f>L490/1000</f>
        <v>19.60242</v>
      </c>
      <c r="J26" s="16">
        <f>((Source!F140+Source!F139)/1000)</f>
        <v>248.95094</v>
      </c>
      <c r="K26" s="7" t="s">
        <v>222</v>
      </c>
    </row>
    <row r="27" spans="1:6" ht="12.75">
      <c r="A27" s="5" t="s">
        <v>224</v>
      </c>
      <c r="B27" s="5"/>
      <c r="C27" s="5"/>
      <c r="D27" s="18">
        <f>IF(AND(Source!P12&lt;&gt;0,Source!Q12&lt;&gt;0),DATE(Source!P12,Source!Q12,1),IF(Source!AF12=0,"",IF(Source!AN12=0,"",DATE(Source!AF12,Source!AN12,1))))</f>
        <v>40817</v>
      </c>
      <c r="E27" s="19">
        <f>IF(AND(Source!P12&lt;&gt;0,Source!Q12&lt;&gt;0),Source!P12,IF(Source!AF12=0,"",Source!AF12))</f>
        <v>2011</v>
      </c>
      <c r="F27" s="5" t="s">
        <v>225</v>
      </c>
    </row>
    <row r="28" spans="1:25" ht="12.75">
      <c r="A28" s="24"/>
      <c r="B28" s="24"/>
      <c r="C28" s="24"/>
      <c r="D28" s="24"/>
      <c r="E28" s="24"/>
      <c r="F28" s="23" t="s">
        <v>238</v>
      </c>
      <c r="G28" s="54" t="s">
        <v>242</v>
      </c>
      <c r="H28" s="55"/>
      <c r="I28" s="23" t="s">
        <v>248</v>
      </c>
      <c r="J28" s="23" t="s">
        <v>251</v>
      </c>
      <c r="K28" s="22" t="s">
        <v>248</v>
      </c>
      <c r="Y28">
        <v>-1</v>
      </c>
    </row>
    <row r="29" spans="1:11" ht="12.75">
      <c r="A29" s="21" t="s">
        <v>226</v>
      </c>
      <c r="B29" s="21" t="s">
        <v>228</v>
      </c>
      <c r="C29" s="25"/>
      <c r="D29" s="21" t="s">
        <v>233</v>
      </c>
      <c r="E29" s="21" t="s">
        <v>236</v>
      </c>
      <c r="F29" s="21" t="s">
        <v>239</v>
      </c>
      <c r="G29" s="23"/>
      <c r="H29" s="23" t="s">
        <v>245</v>
      </c>
      <c r="I29" s="21" t="s">
        <v>249</v>
      </c>
      <c r="J29" s="21" t="s">
        <v>252</v>
      </c>
      <c r="K29" s="20" t="s">
        <v>256</v>
      </c>
    </row>
    <row r="30" spans="1:11" ht="12.75">
      <c r="A30" s="21" t="s">
        <v>227</v>
      </c>
      <c r="B30" s="21" t="s">
        <v>229</v>
      </c>
      <c r="C30" s="21" t="s">
        <v>232</v>
      </c>
      <c r="D30" s="21" t="s">
        <v>234</v>
      </c>
      <c r="E30" s="21" t="s">
        <v>237</v>
      </c>
      <c r="F30" s="21" t="s">
        <v>240</v>
      </c>
      <c r="G30" s="21" t="s">
        <v>243</v>
      </c>
      <c r="H30" s="21" t="s">
        <v>246</v>
      </c>
      <c r="I30" s="21" t="s">
        <v>250</v>
      </c>
      <c r="J30" s="21" t="s">
        <v>253</v>
      </c>
      <c r="K30" s="26" t="s">
        <v>257</v>
      </c>
    </row>
    <row r="31" spans="1:11" ht="12.75">
      <c r="A31" s="25"/>
      <c r="B31" s="21" t="s">
        <v>230</v>
      </c>
      <c r="C31" s="25"/>
      <c r="D31" s="21" t="s">
        <v>235</v>
      </c>
      <c r="E31" s="25"/>
      <c r="F31" s="21" t="s">
        <v>241</v>
      </c>
      <c r="G31" s="21" t="s">
        <v>244</v>
      </c>
      <c r="H31" s="21" t="s">
        <v>247</v>
      </c>
      <c r="I31" s="21" t="s">
        <v>241</v>
      </c>
      <c r="J31" s="21" t="s">
        <v>254</v>
      </c>
      <c r="K31" s="20" t="s">
        <v>258</v>
      </c>
    </row>
    <row r="32" spans="1:11" ht="12.75">
      <c r="A32" s="25"/>
      <c r="B32" s="21" t="s">
        <v>231</v>
      </c>
      <c r="C32" s="25"/>
      <c r="D32" s="25"/>
      <c r="E32" s="25"/>
      <c r="F32" s="25"/>
      <c r="G32" s="21"/>
      <c r="H32" s="21"/>
      <c r="I32" s="21"/>
      <c r="J32" s="21" t="s">
        <v>255</v>
      </c>
      <c r="K32" s="20"/>
    </row>
    <row r="33" spans="1:11" ht="12.75">
      <c r="A33" s="27">
        <v>1</v>
      </c>
      <c r="B33" s="27">
        <v>2</v>
      </c>
      <c r="C33" s="27">
        <v>3</v>
      </c>
      <c r="D33" s="27">
        <v>4</v>
      </c>
      <c r="E33" s="27">
        <v>5</v>
      </c>
      <c r="F33" s="27">
        <v>6</v>
      </c>
      <c r="G33" s="27">
        <v>7</v>
      </c>
      <c r="H33" s="27">
        <v>8</v>
      </c>
      <c r="I33" s="27">
        <v>9</v>
      </c>
      <c r="J33" s="27">
        <v>10</v>
      </c>
      <c r="K33" s="28">
        <v>11</v>
      </c>
    </row>
    <row r="34" spans="3:27" ht="15.75">
      <c r="C34" s="29" t="s">
        <v>259</v>
      </c>
      <c r="D34" s="56" t="str">
        <f>IF(Source!C12="1",Source!F24,Source!G24)</f>
        <v>Монтажные работы</v>
      </c>
      <c r="E34" s="57"/>
      <c r="F34" s="57"/>
      <c r="G34" s="57"/>
      <c r="H34" s="57"/>
      <c r="I34" s="57"/>
      <c r="J34" s="57"/>
      <c r="K34" s="57"/>
      <c r="AA34" s="30" t="str">
        <f>IF(Source!C12="1",Source!F24,Source!G24)</f>
        <v>Монтажные работы</v>
      </c>
    </row>
    <row r="36" spans="1:25" ht="72">
      <c r="A36" s="31" t="str">
        <f>Source!E28</f>
        <v>1</v>
      </c>
      <c r="B36" s="31" t="str">
        <f>Source!F28</f>
        <v>6.69-29-5</v>
      </c>
      <c r="C36" s="14" t="str">
        <f>Source!G28</f>
        <v>СВЕРЛЕНИЕ ЭЛЕКТРОПЕРФОРАТОРОМ СКВОЗНЫХ ОТВЕРСТИЙ В КИРПИЧНЫХ СТЕНАХ ТОЛЩИНОЙ В 0,5 КИРПИЧА, ДИАМЕТР ОТВЕРСТИЙ, ММ, ДО 70</v>
      </c>
      <c r="D36" s="32" t="str">
        <f>Source!H28</f>
        <v>100 шт.</v>
      </c>
      <c r="E36" s="7">
        <f>ROUND(Source!I28,6)</f>
        <v>0.7</v>
      </c>
      <c r="F36" s="7"/>
      <c r="G36" s="7"/>
      <c r="H36" s="7"/>
      <c r="I36" s="7"/>
      <c r="J36" s="7"/>
      <c r="K36" s="7"/>
      <c r="Y36">
        <v>1</v>
      </c>
    </row>
    <row r="37" spans="1:11" ht="12.75">
      <c r="A37" s="7"/>
      <c r="B37" s="7"/>
      <c r="C37" s="7" t="s">
        <v>260</v>
      </c>
      <c r="D37" s="7"/>
      <c r="E37" s="7"/>
      <c r="F37" s="16">
        <f>Source!AO28</f>
        <v>180.54</v>
      </c>
      <c r="G37" s="33">
        <f>Source!DG28</f>
      </c>
      <c r="H37" s="7">
        <f>Source!AV28</f>
        <v>1.047</v>
      </c>
      <c r="I37" s="16">
        <f>ROUND((Source!CT28/IF(Source!BA28&lt;&gt;0,Source!BA28,1)*Source!I28),2)</f>
        <v>132.32</v>
      </c>
      <c r="J37" s="7">
        <f>Source!BA28</f>
        <v>12.7</v>
      </c>
      <c r="K37" s="16">
        <f>Source!S28</f>
        <v>1680.44</v>
      </c>
    </row>
    <row r="38" spans="1:11" ht="12.75">
      <c r="A38" s="7"/>
      <c r="B38" s="7"/>
      <c r="C38" s="7" t="s">
        <v>261</v>
      </c>
      <c r="D38" s="7"/>
      <c r="E38" s="7"/>
      <c r="F38" s="16">
        <f>Source!AM28</f>
        <v>22.26</v>
      </c>
      <c r="G38" s="33">
        <f>Source!DE28</f>
      </c>
      <c r="H38" s="7">
        <f>Source!AV28</f>
        <v>1.047</v>
      </c>
      <c r="I38" s="16">
        <f>ROUND((Source!CR28/IF(Source!BB28&lt;&gt;0,Source!BB28,1)*Source!I28),2)</f>
        <v>16.31</v>
      </c>
      <c r="J38" s="7">
        <f>Source!BB28</f>
        <v>2.79</v>
      </c>
      <c r="K38" s="16">
        <f>Source!Q28</f>
        <v>45.52</v>
      </c>
    </row>
    <row r="39" spans="1:12" ht="12.75">
      <c r="A39" s="7"/>
      <c r="B39" s="7"/>
      <c r="C39" s="7" t="s">
        <v>262</v>
      </c>
      <c r="D39" s="7"/>
      <c r="E39" s="7"/>
      <c r="F39" s="16">
        <f>Source!AN28</f>
        <v>1.26</v>
      </c>
      <c r="G39" s="33">
        <f>Source!DF28</f>
      </c>
      <c r="H39" s="7">
        <f>Source!AV28</f>
        <v>1.047</v>
      </c>
      <c r="I39" s="34" t="str">
        <f>CONCATENATE("(",TEXT(+ROUND((Source!CS28/IF(J39&lt;&gt;0,J39,1)*Source!I28),2),"0,00"),")")</f>
        <v>(0,92)</v>
      </c>
      <c r="J39" s="7">
        <f>Source!BS28</f>
        <v>12.7</v>
      </c>
      <c r="K39" s="34" t="str">
        <f>CONCATENATE("(",TEXT(+Source!R28,"0,00"),")")</f>
        <v>(11,73)</v>
      </c>
      <c r="L39">
        <f>ROUND(IF(J39&lt;&gt;0,Source!R28/J39,Source!R28),2)</f>
        <v>0.92</v>
      </c>
    </row>
    <row r="40" spans="1:11" ht="12.75">
      <c r="A40" s="7"/>
      <c r="B40" s="7"/>
      <c r="C40" s="7" t="s">
        <v>263</v>
      </c>
      <c r="D40" s="7"/>
      <c r="E40" s="7"/>
      <c r="F40" s="16">
        <f>Source!AL28</f>
        <v>0</v>
      </c>
      <c r="G40" s="7">
        <f>Source!DD28</f>
      </c>
      <c r="H40" s="7">
        <f>Source!AW28</f>
        <v>1.002</v>
      </c>
      <c r="I40" s="16">
        <f>ROUND((Source!CQ28/IF(Source!BC28&lt;&gt;0,Source!BC28,1)*Source!I28),2)</f>
        <v>0</v>
      </c>
      <c r="J40" s="7">
        <f>Source!BC28</f>
        <v>1</v>
      </c>
      <c r="K40" s="16">
        <f>Source!P28</f>
        <v>0</v>
      </c>
    </row>
    <row r="41" spans="1:11" ht="12.75">
      <c r="A41" s="7"/>
      <c r="B41" s="7"/>
      <c r="C41" s="7" t="s">
        <v>264</v>
      </c>
      <c r="D41" s="7" t="s">
        <v>265</v>
      </c>
      <c r="E41" s="7">
        <f>Source!DN28</f>
        <v>91</v>
      </c>
      <c r="F41" s="7"/>
      <c r="G41" s="7"/>
      <c r="H41" s="7"/>
      <c r="I41" s="16">
        <f>ROUND((E41/100)*ROUND((Source!CT28/IF(Source!BA28&lt;&gt;0,Source!BA28,1)*Source!I28),2),2)</f>
        <v>120.41</v>
      </c>
      <c r="J41" s="7">
        <f>Source!AT28</f>
        <v>83</v>
      </c>
      <c r="K41" s="16">
        <f>Source!X28</f>
        <v>1394.77</v>
      </c>
    </row>
    <row r="42" spans="1:11" ht="12.75">
      <c r="A42" s="7"/>
      <c r="B42" s="7"/>
      <c r="C42" s="7" t="s">
        <v>266</v>
      </c>
      <c r="D42" s="7" t="s">
        <v>265</v>
      </c>
      <c r="E42" s="7">
        <f>Source!DO28</f>
        <v>70</v>
      </c>
      <c r="F42" s="7"/>
      <c r="G42" s="7"/>
      <c r="H42" s="7"/>
      <c r="I42" s="16">
        <f>ROUND((E42/100)*ROUND((Source!CT28/IF(Source!BA28&lt;&gt;0,Source!BA28,1)*Source!I28),2),2)</f>
        <v>92.62</v>
      </c>
      <c r="J42" s="7">
        <f>Source!AU28</f>
        <v>45</v>
      </c>
      <c r="K42" s="16">
        <f>Source!Y28</f>
        <v>756.2</v>
      </c>
    </row>
    <row r="43" spans="1:11" ht="12.75">
      <c r="A43" s="7"/>
      <c r="B43" s="7"/>
      <c r="C43" s="7" t="s">
        <v>267</v>
      </c>
      <c r="D43" s="7" t="s">
        <v>265</v>
      </c>
      <c r="E43" s="7">
        <v>175</v>
      </c>
      <c r="F43" s="7"/>
      <c r="G43" s="7"/>
      <c r="H43" s="7"/>
      <c r="I43" s="16">
        <f>ROUND(ROUND((Source!CS28/IF(Source!BS28&lt;&gt;0,Source!BS28,1)*Source!I28),2)*1.75,2)</f>
        <v>1.61</v>
      </c>
      <c r="J43" s="7">
        <v>178</v>
      </c>
      <c r="K43" s="16">
        <f>ROUND(Source!R28*J43/100,2)</f>
        <v>20.88</v>
      </c>
    </row>
    <row r="44" spans="1:11" ht="12.75">
      <c r="A44" s="35"/>
      <c r="B44" s="35"/>
      <c r="C44" s="35" t="s">
        <v>268</v>
      </c>
      <c r="D44" s="35" t="s">
        <v>269</v>
      </c>
      <c r="E44" s="35">
        <f>Source!AQ28</f>
        <v>14.42</v>
      </c>
      <c r="F44" s="35"/>
      <c r="G44" s="36">
        <f>Source!DI28</f>
      </c>
      <c r="H44" s="35">
        <f>Source!AV28</f>
        <v>1.047</v>
      </c>
      <c r="I44" s="37">
        <f>ROUND(Source!U28,2)</f>
        <v>10.57</v>
      </c>
      <c r="J44" s="35"/>
      <c r="K44" s="35"/>
    </row>
    <row r="45" spans="9:24" ht="12.75">
      <c r="I45" s="38">
        <f>ROUND((Source!CT28/IF(Source!BA28&lt;&gt;0,Source!BA28,1)*Source!I28),2)+ROUND((Source!CR28/IF(Source!BB28&lt;&gt;0,Source!BB28,1)*Source!I28),2)+SUM(I40:I43)</f>
        <v>363.27</v>
      </c>
      <c r="J45" s="10"/>
      <c r="K45" s="38">
        <f>Source!S28+Source!Q28+SUM(K40:K43)</f>
        <v>3897.8100000000004</v>
      </c>
      <c r="L45">
        <f>ROUND((Source!CT28/IF(Source!BA28&lt;&gt;0,Source!BA28,1)*Source!I28),2)</f>
        <v>132.32</v>
      </c>
      <c r="M45" s="17">
        <f>I45</f>
        <v>363.27</v>
      </c>
      <c r="N45" s="17">
        <f>K45</f>
        <v>3897.8100000000004</v>
      </c>
      <c r="O45">
        <f>ROUND(IF(Source!BI28=1,(ROUND((Source!CT28/IF(Source!BA28&lt;&gt;0,Source!BA28,1)*Source!I28),2)+ROUND((Source!CR28/IF(Source!BB28&lt;&gt;0,Source!BB28,1)*Source!I28),2)+ROUND((Source!CQ28/IF(Source!BC28&lt;&gt;0,Source!BC28,1)*Source!I28),2)+((Source!DN28/100)*ROUND((Source!CT28/IF(Source!BA28&lt;&gt;0,Source!BA28,1)*Source!I28),2))+((Source!DO28/100)*ROUND((Source!CT28/IF(Source!BA28&lt;&gt;0,Source!BA28,1)*Source!I28),2))+(ROUND((Source!CS28/IF(Source!BS28&lt;&gt;0,Source!BS28,1)*Source!I28),2)*1.75)),0),2)</f>
        <v>363.28</v>
      </c>
      <c r="P45">
        <f>ROUND(IF(Source!BI28=2,(ROUND((Source!CT28/IF(Source!BA28&lt;&gt;0,Source!BA28,1)*Source!I28),2)+ROUND((Source!CR28/IF(Source!BB28&lt;&gt;0,Source!BB28,1)*Source!I28),2)+ROUND((Source!CQ28/IF(Source!BC28&lt;&gt;0,Source!BC28,1)*Source!I28),2)+((Source!DN28/100)*ROUND((Source!CT28/IF(Source!BA28&lt;&gt;0,Source!BA28,1)*Source!I28),2))+((Source!DO28/100)*ROUND((Source!CT28/IF(Source!BA28&lt;&gt;0,Source!BA28,1)*Source!I28),2))+(ROUND((Source!CS28/IF(Source!BS28&lt;&gt;0,Source!BS28,1)*Source!I28),2)*1.75)),0),2)</f>
        <v>0</v>
      </c>
      <c r="Q45">
        <f>ROUND(IF(Source!BI28=3,(ROUND((Source!CT28/IF(Source!BA28&lt;&gt;0,Source!BA28,1)*Source!I28),2)+ROUND((Source!CR28/IF(Source!BB28&lt;&gt;0,Source!BB28,1)*Source!I28),2)+ROUND((Source!CQ28/IF(Source!BC28&lt;&gt;0,Source!BC28,1)*Source!I28),2)+((Source!DN28/100)*ROUND((Source!CT28/IF(Source!BA28&lt;&gt;0,Source!BA28,1)*Source!I28),2))+((Source!DO28/100)*ROUND((Source!CT28/IF(Source!BA28&lt;&gt;0,Source!BA28,1)*Source!I28),2))+(ROUND((Source!CS28/IF(Source!BS28&lt;&gt;0,Source!BS28,1)*Source!I28),2)*1.75)),0),2)</f>
        <v>0</v>
      </c>
      <c r="R45">
        <f>ROUND(IF(Source!BI28=4,(ROUND((Source!CT28/IF(Source!BA28&lt;&gt;0,Source!BA28,1)*Source!I28),2)+ROUND((Source!CR28/IF(Source!BB28&lt;&gt;0,Source!BB28,1)*Source!I28),2)+ROUND((Source!CQ28/IF(Source!BC28&lt;&gt;0,Source!BC28,1)*Source!I28),2)+((Source!DN28/100)*ROUND((Source!CT28/IF(Source!BA28&lt;&gt;0,Source!BA28,1)*Source!I28),2))+((Source!DO28/100)*ROUND((Source!CT28/IF(Source!BA28&lt;&gt;0,Source!BA28,1)*Source!I28),2))+(ROUND((Source!CS28/IF(Source!BS28&lt;&gt;0,Source!BS28,1)*Source!I28),2)*1.75)),0),2)</f>
        <v>0</v>
      </c>
      <c r="U45">
        <f>IF(Source!BI28=1,Source!O28+Source!X28+Source!Y28+Source!R28*178/100,0)</f>
        <v>3897.8094</v>
      </c>
      <c r="V45">
        <f>IF(Source!BI28=2,Source!O28+Source!X28+Source!Y28+Source!R28*178/100,0)</f>
        <v>0</v>
      </c>
      <c r="W45">
        <f>IF(Source!BI28=3,Source!O28+Source!X28+Source!Y28+Source!R28*178/100,0)</f>
        <v>0</v>
      </c>
      <c r="X45">
        <f>IF(Source!BI28=4,Source!O28+Source!X28+Source!Y28+Source!R28*178/100,0)</f>
        <v>0</v>
      </c>
    </row>
    <row r="46" spans="1:25" ht="48">
      <c r="A46" s="31" t="str">
        <f>Source!E29</f>
        <v>2</v>
      </c>
      <c r="B46" s="31" t="str">
        <f>Source!F29</f>
        <v>6.69-39-1</v>
      </c>
      <c r="C46" s="14" t="str">
        <f>Source!G29</f>
        <v>ПРОБИВКА ОТВЕРСТИЙ В БЕТОННЫХ ПОТОЛКАХ ТОЛЩИНОЙ 100 ММ ПЛОЩАДЬЮ ДО 20 СМ2</v>
      </c>
      <c r="D46" s="32" t="str">
        <f>Source!H29</f>
        <v>100 шт.</v>
      </c>
      <c r="E46" s="7">
        <f>ROUND(Source!I29,6)</f>
        <v>0.08</v>
      </c>
      <c r="F46" s="7"/>
      <c r="G46" s="7"/>
      <c r="H46" s="7"/>
      <c r="I46" s="7"/>
      <c r="J46" s="7"/>
      <c r="K46" s="7"/>
      <c r="Y46">
        <v>2</v>
      </c>
    </row>
    <row r="47" spans="1:11" ht="12.75">
      <c r="A47" s="7"/>
      <c r="B47" s="7"/>
      <c r="C47" s="7" t="s">
        <v>260</v>
      </c>
      <c r="D47" s="7"/>
      <c r="E47" s="7"/>
      <c r="F47" s="16">
        <f>Source!AO29</f>
        <v>220.7</v>
      </c>
      <c r="G47" s="33">
        <f>Source!DG29</f>
      </c>
      <c r="H47" s="7">
        <f>Source!AV29</f>
        <v>1.047</v>
      </c>
      <c r="I47" s="16">
        <f>ROUND((Source!CT29/IF(Source!BA29&lt;&gt;0,Source!BA29,1)*Source!I29),2)</f>
        <v>18.49</v>
      </c>
      <c r="J47" s="7">
        <f>Source!BA29</f>
        <v>12.7</v>
      </c>
      <c r="K47" s="16">
        <f>Source!S29</f>
        <v>234.77</v>
      </c>
    </row>
    <row r="48" spans="1:11" ht="12.75">
      <c r="A48" s="7"/>
      <c r="B48" s="7"/>
      <c r="C48" s="7" t="s">
        <v>261</v>
      </c>
      <c r="D48" s="7"/>
      <c r="E48" s="7"/>
      <c r="F48" s="16">
        <f>Source!AM29</f>
        <v>560.65</v>
      </c>
      <c r="G48" s="33">
        <f>Source!DE29</f>
      </c>
      <c r="H48" s="7">
        <f>Source!AV29</f>
        <v>1.047</v>
      </c>
      <c r="I48" s="16">
        <f>ROUND((Source!CR29/IF(Source!BB29&lt;&gt;0,Source!BB29,1)*Source!I29),2)</f>
        <v>46.96</v>
      </c>
      <c r="J48" s="7">
        <f>Source!BB29</f>
        <v>5.38</v>
      </c>
      <c r="K48" s="16">
        <f>Source!Q29</f>
        <v>252.65</v>
      </c>
    </row>
    <row r="49" spans="1:12" ht="12.75">
      <c r="A49" s="7"/>
      <c r="B49" s="7"/>
      <c r="C49" s="7" t="s">
        <v>262</v>
      </c>
      <c r="D49" s="7"/>
      <c r="E49" s="7"/>
      <c r="F49" s="16">
        <f>Source!AN29</f>
        <v>94.3</v>
      </c>
      <c r="G49" s="33">
        <f>Source!DF29</f>
      </c>
      <c r="H49" s="7">
        <f>Source!AV29</f>
        <v>1.047</v>
      </c>
      <c r="I49" s="34" t="str">
        <f>CONCATENATE("(",TEXT(+ROUND((Source!CS29/IF(J49&lt;&gt;0,J49,1)*Source!I29),2),"0,00"),")")</f>
        <v>(7,90)</v>
      </c>
      <c r="J49" s="7">
        <f>Source!BS29</f>
        <v>12.7</v>
      </c>
      <c r="K49" s="34" t="str">
        <f>CONCATENATE("(",TEXT(+Source!R29,"0,00"),")")</f>
        <v>(100,31)</v>
      </c>
      <c r="L49">
        <f>ROUND(IF(J49&lt;&gt;0,Source!R29/J49,Source!R29),2)</f>
        <v>7.9</v>
      </c>
    </row>
    <row r="50" spans="1:11" ht="12.75">
      <c r="A50" s="7"/>
      <c r="B50" s="7"/>
      <c r="C50" s="7" t="s">
        <v>263</v>
      </c>
      <c r="D50" s="7"/>
      <c r="E50" s="7"/>
      <c r="F50" s="16">
        <f>Source!AL29</f>
        <v>0</v>
      </c>
      <c r="G50" s="7">
        <f>Source!DD29</f>
      </c>
      <c r="H50" s="7">
        <f>Source!AW29</f>
        <v>1.002</v>
      </c>
      <c r="I50" s="16">
        <f>ROUND((Source!CQ29/IF(Source!BC29&lt;&gt;0,Source!BC29,1)*Source!I29),2)</f>
        <v>0</v>
      </c>
      <c r="J50" s="7">
        <f>Source!BC29</f>
        <v>1</v>
      </c>
      <c r="K50" s="16">
        <f>Source!P29</f>
        <v>0</v>
      </c>
    </row>
    <row r="51" spans="1:11" ht="12.75">
      <c r="A51" s="7"/>
      <c r="B51" s="7"/>
      <c r="C51" s="7" t="s">
        <v>264</v>
      </c>
      <c r="D51" s="7" t="s">
        <v>265</v>
      </c>
      <c r="E51" s="7">
        <f>Source!DN29</f>
        <v>91</v>
      </c>
      <c r="F51" s="7"/>
      <c r="G51" s="7"/>
      <c r="H51" s="7"/>
      <c r="I51" s="16">
        <f>ROUND((E51/100)*ROUND((Source!CT29/IF(Source!BA29&lt;&gt;0,Source!BA29,1)*Source!I29),2),2)</f>
        <v>16.83</v>
      </c>
      <c r="J51" s="7">
        <f>Source!AT29</f>
        <v>83</v>
      </c>
      <c r="K51" s="16">
        <f>Source!X29</f>
        <v>194.86</v>
      </c>
    </row>
    <row r="52" spans="1:11" ht="12.75">
      <c r="A52" s="7"/>
      <c r="B52" s="7"/>
      <c r="C52" s="7" t="s">
        <v>266</v>
      </c>
      <c r="D52" s="7" t="s">
        <v>265</v>
      </c>
      <c r="E52" s="7">
        <f>Source!DO29</f>
        <v>70</v>
      </c>
      <c r="F52" s="7"/>
      <c r="G52" s="7"/>
      <c r="H52" s="7"/>
      <c r="I52" s="16">
        <f>ROUND((E52/100)*ROUND((Source!CT29/IF(Source!BA29&lt;&gt;0,Source!BA29,1)*Source!I29),2),2)</f>
        <v>12.94</v>
      </c>
      <c r="J52" s="7">
        <f>Source!AU29</f>
        <v>45</v>
      </c>
      <c r="K52" s="16">
        <f>Source!Y29</f>
        <v>105.65</v>
      </c>
    </row>
    <row r="53" spans="1:11" ht="12.75">
      <c r="A53" s="7"/>
      <c r="B53" s="7"/>
      <c r="C53" s="7" t="s">
        <v>267</v>
      </c>
      <c r="D53" s="7" t="s">
        <v>265</v>
      </c>
      <c r="E53" s="7">
        <v>175</v>
      </c>
      <c r="F53" s="7"/>
      <c r="G53" s="7"/>
      <c r="H53" s="7"/>
      <c r="I53" s="16">
        <f>ROUND(ROUND((Source!CS29/IF(Source!BS29&lt;&gt;0,Source!BS29,1)*Source!I29),2)*1.75,2)</f>
        <v>13.83</v>
      </c>
      <c r="J53" s="7">
        <v>178</v>
      </c>
      <c r="K53" s="16">
        <f>ROUND(Source!R29*J53/100,2)</f>
        <v>178.55</v>
      </c>
    </row>
    <row r="54" spans="1:11" ht="12.75">
      <c r="A54" s="35"/>
      <c r="B54" s="35"/>
      <c r="C54" s="35" t="s">
        <v>268</v>
      </c>
      <c r="D54" s="35" t="s">
        <v>269</v>
      </c>
      <c r="E54" s="35">
        <f>Source!AQ29</f>
        <v>17.67</v>
      </c>
      <c r="F54" s="35"/>
      <c r="G54" s="36">
        <f>Source!DI29</f>
      </c>
      <c r="H54" s="35">
        <f>Source!AV29</f>
        <v>1.047</v>
      </c>
      <c r="I54" s="37">
        <f>ROUND(Source!U29,2)</f>
        <v>1.48</v>
      </c>
      <c r="J54" s="35"/>
      <c r="K54" s="35"/>
    </row>
    <row r="55" spans="9:24" ht="12.75">
      <c r="I55" s="38">
        <f>ROUND((Source!CT29/IF(Source!BA29&lt;&gt;0,Source!BA29,1)*Source!I29),2)+ROUND((Source!CR29/IF(Source!BB29&lt;&gt;0,Source!BB29,1)*Source!I29),2)+SUM(I50:I53)</f>
        <v>109.05</v>
      </c>
      <c r="J55" s="10"/>
      <c r="K55" s="38">
        <f>Source!S29+Source!Q29+SUM(K50:K53)</f>
        <v>966.48</v>
      </c>
      <c r="L55">
        <f>ROUND((Source!CT29/IF(Source!BA29&lt;&gt;0,Source!BA29,1)*Source!I29),2)</f>
        <v>18.49</v>
      </c>
      <c r="M55" s="17">
        <f>I55</f>
        <v>109.05</v>
      </c>
      <c r="N55" s="17">
        <f>K55</f>
        <v>966.48</v>
      </c>
      <c r="O55">
        <f>ROUND(IF(Source!BI29=1,(ROUND((Source!CT29/IF(Source!BA29&lt;&gt;0,Source!BA29,1)*Source!I29),2)+ROUND((Source!CR29/IF(Source!BB29&lt;&gt;0,Source!BB29,1)*Source!I29),2)+ROUND((Source!CQ29/IF(Source!BC29&lt;&gt;0,Source!BC29,1)*Source!I29),2)+((Source!DN29/100)*ROUND((Source!CT29/IF(Source!BA29&lt;&gt;0,Source!BA29,1)*Source!I29),2))+((Source!DO29/100)*ROUND((Source!CT29/IF(Source!BA29&lt;&gt;0,Source!BA29,1)*Source!I29),2))+(ROUND((Source!CS29/IF(Source!BS29&lt;&gt;0,Source!BS29,1)*Source!I29),2)*1.75)),0),2)</f>
        <v>109.04</v>
      </c>
      <c r="P55">
        <f>ROUND(IF(Source!BI29=2,(ROUND((Source!CT29/IF(Source!BA29&lt;&gt;0,Source!BA29,1)*Source!I29),2)+ROUND((Source!CR29/IF(Source!BB29&lt;&gt;0,Source!BB29,1)*Source!I29),2)+ROUND((Source!CQ29/IF(Source!BC29&lt;&gt;0,Source!BC29,1)*Source!I29),2)+((Source!DN29/100)*ROUND((Source!CT29/IF(Source!BA29&lt;&gt;0,Source!BA29,1)*Source!I29),2))+((Source!DO29/100)*ROUND((Source!CT29/IF(Source!BA29&lt;&gt;0,Source!BA29,1)*Source!I29),2))+(ROUND((Source!CS29/IF(Source!BS29&lt;&gt;0,Source!BS29,1)*Source!I29),2)*1.75)),0),2)</f>
        <v>0</v>
      </c>
      <c r="Q55">
        <f>ROUND(IF(Source!BI29=3,(ROUND((Source!CT29/IF(Source!BA29&lt;&gt;0,Source!BA29,1)*Source!I29),2)+ROUND((Source!CR29/IF(Source!BB29&lt;&gt;0,Source!BB29,1)*Source!I29),2)+ROUND((Source!CQ29/IF(Source!BC29&lt;&gt;0,Source!BC29,1)*Source!I29),2)+((Source!DN29/100)*ROUND((Source!CT29/IF(Source!BA29&lt;&gt;0,Source!BA29,1)*Source!I29),2))+((Source!DO29/100)*ROUND((Source!CT29/IF(Source!BA29&lt;&gt;0,Source!BA29,1)*Source!I29),2))+(ROUND((Source!CS29/IF(Source!BS29&lt;&gt;0,Source!BS29,1)*Source!I29),2)*1.75)),0),2)</f>
        <v>0</v>
      </c>
      <c r="R55">
        <f>ROUND(IF(Source!BI29=4,(ROUND((Source!CT29/IF(Source!BA29&lt;&gt;0,Source!BA29,1)*Source!I29),2)+ROUND((Source!CR29/IF(Source!BB29&lt;&gt;0,Source!BB29,1)*Source!I29),2)+ROUND((Source!CQ29/IF(Source!BC29&lt;&gt;0,Source!BC29,1)*Source!I29),2)+((Source!DN29/100)*ROUND((Source!CT29/IF(Source!BA29&lt;&gt;0,Source!BA29,1)*Source!I29),2))+((Source!DO29/100)*ROUND((Source!CT29/IF(Source!BA29&lt;&gt;0,Source!BA29,1)*Source!I29),2))+(ROUND((Source!CS29/IF(Source!BS29&lt;&gt;0,Source!BS29,1)*Source!I29),2)*1.75)),0),2)</f>
        <v>0</v>
      </c>
      <c r="U55">
        <f>IF(Source!BI29=1,Source!O29+Source!X29+Source!Y29+Source!R29*178/100,0)</f>
        <v>966.4818</v>
      </c>
      <c r="V55">
        <f>IF(Source!BI29=2,Source!O29+Source!X29+Source!Y29+Source!R29*178/100,0)</f>
        <v>0</v>
      </c>
      <c r="W55">
        <f>IF(Source!BI29=3,Source!O29+Source!X29+Source!Y29+Source!R29*178/100,0)</f>
        <v>0</v>
      </c>
      <c r="X55">
        <f>IF(Source!BI29=4,Source!O29+Source!X29+Source!Y29+Source!R29*178/100,0)</f>
        <v>0</v>
      </c>
    </row>
    <row r="56" spans="1:25" ht="36">
      <c r="A56" s="31" t="str">
        <f>Source!E30</f>
        <v>3</v>
      </c>
      <c r="B56" s="31" t="str">
        <f>Source!F30</f>
        <v>6.69-8-1</v>
      </c>
      <c r="C56" s="14" t="str">
        <f>Source!G30</f>
        <v>ЗАДЕЛКА ОТВЕРСТИЙ И ГНЕЗД В СТЕНАХ БЕТОННЫХ, ПЛОЩАДЬ ЗАДЕЛКИ 0,1 М2</v>
      </c>
      <c r="D56" s="32" t="str">
        <f>Source!H30</f>
        <v>м3</v>
      </c>
      <c r="E56" s="7">
        <f>ROUND(Source!I30,6)</f>
        <v>0.53</v>
      </c>
      <c r="F56" s="7"/>
      <c r="G56" s="7"/>
      <c r="H56" s="7"/>
      <c r="I56" s="7"/>
      <c r="J56" s="7"/>
      <c r="K56" s="7"/>
      <c r="Y56">
        <v>3</v>
      </c>
    </row>
    <row r="57" spans="1:11" ht="12.75">
      <c r="A57" s="7"/>
      <c r="B57" s="7"/>
      <c r="C57" s="7" t="s">
        <v>260</v>
      </c>
      <c r="D57" s="7"/>
      <c r="E57" s="7"/>
      <c r="F57" s="16">
        <f>Source!AO30</f>
        <v>1112.7</v>
      </c>
      <c r="G57" s="33">
        <f>Source!DG30</f>
      </c>
      <c r="H57" s="7">
        <f>Source!AV30</f>
        <v>1.047</v>
      </c>
      <c r="I57" s="16">
        <f>ROUND((Source!CT30/IF(Source!BA30&lt;&gt;0,Source!BA30,1)*Source!I30),2)</f>
        <v>617.45</v>
      </c>
      <c r="J57" s="7">
        <f>Source!BA30</f>
        <v>12.7</v>
      </c>
      <c r="K57" s="16">
        <f>Source!S30</f>
        <v>7841.59</v>
      </c>
    </row>
    <row r="58" spans="1:11" ht="12.75">
      <c r="A58" s="7"/>
      <c r="B58" s="7"/>
      <c r="C58" s="7" t="s">
        <v>261</v>
      </c>
      <c r="D58" s="7"/>
      <c r="E58" s="7"/>
      <c r="F58" s="16">
        <f>Source!AM30</f>
        <v>0</v>
      </c>
      <c r="G58" s="33">
        <f>Source!DE30</f>
      </c>
      <c r="H58" s="7">
        <f>Source!AV30</f>
        <v>1.047</v>
      </c>
      <c r="I58" s="16">
        <f>ROUND((Source!CR30/IF(Source!BB30&lt;&gt;0,Source!BB30,1)*Source!I30),2)</f>
        <v>0</v>
      </c>
      <c r="J58" s="7">
        <f>Source!BB30</f>
        <v>1</v>
      </c>
      <c r="K58" s="16">
        <f>Source!Q30</f>
        <v>0</v>
      </c>
    </row>
    <row r="59" spans="1:12" ht="12.75">
      <c r="A59" s="7"/>
      <c r="B59" s="7"/>
      <c r="C59" s="7" t="s">
        <v>262</v>
      </c>
      <c r="D59" s="7"/>
      <c r="E59" s="7"/>
      <c r="F59" s="16">
        <f>Source!AN30</f>
        <v>0</v>
      </c>
      <c r="G59" s="33">
        <f>Source!DF30</f>
      </c>
      <c r="H59" s="7">
        <f>Source!AV30</f>
        <v>1.047</v>
      </c>
      <c r="I59" s="34" t="str">
        <f>CONCATENATE("(",TEXT(+ROUND((Source!CS30/IF(J59&lt;&gt;0,J59,1)*Source!I30),2),"0,00"),")")</f>
        <v>(0,00)</v>
      </c>
      <c r="J59" s="7">
        <f>Source!BS30</f>
        <v>12.7</v>
      </c>
      <c r="K59" s="34" t="str">
        <f>CONCATENATE("(",TEXT(+Source!R30,"0,00"),")")</f>
        <v>(0,00)</v>
      </c>
      <c r="L59">
        <f>ROUND(IF(J59&lt;&gt;0,Source!R30/J59,Source!R30),2)</f>
        <v>0</v>
      </c>
    </row>
    <row r="60" spans="1:11" ht="12.75">
      <c r="A60" s="7"/>
      <c r="B60" s="7"/>
      <c r="C60" s="7" t="s">
        <v>263</v>
      </c>
      <c r="D60" s="7"/>
      <c r="E60" s="7"/>
      <c r="F60" s="16">
        <f>Source!AL30</f>
        <v>884.3</v>
      </c>
      <c r="G60" s="7">
        <f>Source!DD30</f>
      </c>
      <c r="H60" s="7">
        <f>Source!AW30</f>
        <v>1.002</v>
      </c>
      <c r="I60" s="16">
        <f>ROUND((Source!CQ30/IF(Source!BC30&lt;&gt;0,Source!BC30,1)*Source!I30),2)</f>
        <v>469.62</v>
      </c>
      <c r="J60" s="7">
        <f>Source!BC30</f>
        <v>2.41</v>
      </c>
      <c r="K60" s="16">
        <f>Source!P30</f>
        <v>1131.78</v>
      </c>
    </row>
    <row r="61" spans="1:25" ht="24">
      <c r="A61" s="31" t="str">
        <f>Source!E31</f>
        <v>3,1</v>
      </c>
      <c r="B61" s="31" t="str">
        <f>Source!F31</f>
        <v>1.3-2-9</v>
      </c>
      <c r="C61" s="14" t="str">
        <f>Source!G31</f>
        <v>РАСТВОРЫ ЦЕМЕНТНЫЕ, МАРКА 300</v>
      </c>
      <c r="D61" s="32" t="str">
        <f>Source!H31</f>
        <v>м3</v>
      </c>
      <c r="E61" s="7">
        <f>ROUND(Source!I31,6)</f>
        <v>0.5512</v>
      </c>
      <c r="F61" s="16">
        <f>IF(Source!AL31=0,Source!AK31,Source!AL31)</f>
        <v>536.38</v>
      </c>
      <c r="G61" s="33">
        <f>Source!DD31</f>
      </c>
      <c r="H61" s="7">
        <f>Source!AW31</f>
        <v>1.002</v>
      </c>
      <c r="I61" s="16">
        <f>ROUND((Source!CR31/IF(Source!BB31&lt;&gt;0,Source!BB31,1)*Source!I31),2)+ROUND((Source!CQ31/IF(Source!BC31&lt;&gt;0,Source!BC31,1)*Source!I31),2)+ROUND((Source!CT31/IF(Source!BA31&lt;&gt;0,Source!BA31,1)*Source!I31),2)</f>
        <v>296.24</v>
      </c>
      <c r="J61" s="7">
        <f>Source!BC31</f>
        <v>6.62</v>
      </c>
      <c r="K61" s="16">
        <f>Source!O31</f>
        <v>1961.14</v>
      </c>
      <c r="O61">
        <f>IF(Source!BI31=1,(ROUND((Source!CR31/IF(Source!BB31&lt;&gt;0,Source!BB31,1)*Source!I31),2)+ROUND((Source!CQ31/IF(Source!BC31&lt;&gt;0,Source!BC31,1)*Source!I31),2)+ROUND((Source!CT31/IF(Source!BA31&lt;&gt;0,Source!BA31,1)*Source!I31),2)),0)</f>
        <v>296.24</v>
      </c>
      <c r="P61">
        <f>IF(Source!BI31=2,(ROUND((Source!CR31/IF(Source!BB31&lt;&gt;0,Source!BB31,1)*Source!I31),2)+ROUND((Source!CQ31/IF(Source!BC31&lt;&gt;0,Source!BC31,1)*Source!I31),2)+ROUND((Source!CT31/IF(Source!BA31&lt;&gt;0,Source!BA31,1)*Source!I31),2)),0)</f>
        <v>0</v>
      </c>
      <c r="Q61">
        <f>IF(Source!BI31=3,(ROUND((Source!CR31/IF(Source!BB31&lt;&gt;0,Source!BB31,1)*Source!I31),2)+ROUND((Source!CQ31/IF(Source!BC31&lt;&gt;0,Source!BC31,1)*Source!I31),2)+ROUND((Source!CT31/IF(Source!BA31&lt;&gt;0,Source!BA31,1)*Source!I31),2)),0)</f>
        <v>0</v>
      </c>
      <c r="R61">
        <f>IF(Source!BI31=4,(ROUND((Source!CR31/IF(Source!BB31&lt;&gt;0,Source!BB31,1)*Source!I31),2)+ROUND((Source!CQ31/IF(Source!BC31&lt;&gt;0,Source!BC31,1)*Source!I31),2)+ROUND((Source!CT31/IF(Source!BA31&lt;&gt;0,Source!BA31,1)*Source!I31),2)),0)</f>
        <v>0</v>
      </c>
      <c r="U61">
        <f>IF(Source!BI31=1,Source!O31+Source!X31+Source!Y31,0)</f>
        <v>1961.14</v>
      </c>
      <c r="V61">
        <f>IF(Source!BI31=2,Source!O31+Source!X31+Source!Y31,0)</f>
        <v>0</v>
      </c>
      <c r="W61">
        <f>IF(Source!BI31=3,Source!O31+Source!X31+Source!Y31,0)</f>
        <v>0</v>
      </c>
      <c r="X61">
        <f>IF(Source!BI31=4,Source!O31+Source!X31+Source!Y31,0)</f>
        <v>0</v>
      </c>
      <c r="Y61">
        <v>4</v>
      </c>
    </row>
    <row r="62" spans="1:11" ht="12.75">
      <c r="A62" s="7"/>
      <c r="B62" s="7"/>
      <c r="C62" s="7" t="s">
        <v>264</v>
      </c>
      <c r="D62" s="7" t="s">
        <v>265</v>
      </c>
      <c r="E62" s="7">
        <f>Source!DN30</f>
        <v>91</v>
      </c>
      <c r="F62" s="7"/>
      <c r="G62" s="7"/>
      <c r="H62" s="7"/>
      <c r="I62" s="16">
        <f>ROUND((E62/100)*ROUND((Source!CT30/IF(Source!BA30&lt;&gt;0,Source!BA30,1)*Source!I30),2),2)</f>
        <v>561.88</v>
      </c>
      <c r="J62" s="7">
        <f>Source!AT30</f>
        <v>83</v>
      </c>
      <c r="K62" s="16">
        <f>Source!X30</f>
        <v>6508.52</v>
      </c>
    </row>
    <row r="63" spans="1:11" ht="12.75">
      <c r="A63" s="7"/>
      <c r="B63" s="7"/>
      <c r="C63" s="7" t="s">
        <v>266</v>
      </c>
      <c r="D63" s="7" t="s">
        <v>265</v>
      </c>
      <c r="E63" s="7">
        <f>Source!DO30</f>
        <v>70</v>
      </c>
      <c r="F63" s="7"/>
      <c r="G63" s="7"/>
      <c r="H63" s="7"/>
      <c r="I63" s="16">
        <f>ROUND((E63/100)*ROUND((Source!CT30/IF(Source!BA30&lt;&gt;0,Source!BA30,1)*Source!I30),2),2)</f>
        <v>432.22</v>
      </c>
      <c r="J63" s="7">
        <f>Source!AU30</f>
        <v>45</v>
      </c>
      <c r="K63" s="16">
        <f>Source!Y30</f>
        <v>3528.72</v>
      </c>
    </row>
    <row r="64" spans="1:11" ht="12.75">
      <c r="A64" s="7"/>
      <c r="B64" s="7"/>
      <c r="C64" s="7" t="s">
        <v>267</v>
      </c>
      <c r="D64" s="7" t="s">
        <v>265</v>
      </c>
      <c r="E64" s="7">
        <v>175</v>
      </c>
      <c r="F64" s="7"/>
      <c r="G64" s="7"/>
      <c r="H64" s="7"/>
      <c r="I64" s="16">
        <f>ROUND(ROUND((Source!CS30/IF(Source!BS30&lt;&gt;0,Source!BS30,1)*Source!I30),2)*1.75,2)</f>
        <v>0</v>
      </c>
      <c r="J64" s="7">
        <v>178</v>
      </c>
      <c r="K64" s="16">
        <f>ROUND(Source!R30*J64/100,2)</f>
        <v>0</v>
      </c>
    </row>
    <row r="65" spans="1:11" ht="12.75">
      <c r="A65" s="35"/>
      <c r="B65" s="35"/>
      <c r="C65" s="35" t="s">
        <v>268</v>
      </c>
      <c r="D65" s="35" t="s">
        <v>269</v>
      </c>
      <c r="E65" s="35">
        <f>Source!AQ30</f>
        <v>95.84</v>
      </c>
      <c r="F65" s="35"/>
      <c r="G65" s="36">
        <f>Source!DI30</f>
      </c>
      <c r="H65" s="35">
        <f>Source!AV30</f>
        <v>1.047</v>
      </c>
      <c r="I65" s="37">
        <f>ROUND(Source!U30,2)</f>
        <v>53.18</v>
      </c>
      <c r="J65" s="35"/>
      <c r="K65" s="35"/>
    </row>
    <row r="66" spans="9:24" ht="12.75">
      <c r="I66" s="38">
        <f>ROUND((Source!CT30/IF(Source!BA30&lt;&gt;0,Source!BA30,1)*Source!I30),2)+ROUND((Source!CR30/IF(Source!BB30&lt;&gt;0,Source!BB30,1)*Source!I30),2)+SUM(I60:I64)</f>
        <v>2377.41</v>
      </c>
      <c r="J66" s="10"/>
      <c r="K66" s="38">
        <f>Source!S30+Source!Q30+SUM(K60:K64)</f>
        <v>20971.75</v>
      </c>
      <c r="L66">
        <f>ROUND((Source!CT30/IF(Source!BA30&lt;&gt;0,Source!BA30,1)*Source!I30),2)</f>
        <v>617.45</v>
      </c>
      <c r="M66" s="17">
        <f>I66</f>
        <v>2377.41</v>
      </c>
      <c r="N66" s="17">
        <f>K66</f>
        <v>20971.75</v>
      </c>
      <c r="O66">
        <f>ROUND(IF(Source!BI30=1,(ROUND((Source!CT30/IF(Source!BA30&lt;&gt;0,Source!BA30,1)*Source!I30),2)+ROUND((Source!CR30/IF(Source!BB30&lt;&gt;0,Source!BB30,1)*Source!I30),2)+ROUND((Source!CQ30/IF(Source!BC30&lt;&gt;0,Source!BC30,1)*Source!I30),2)+((Source!DN30/100)*ROUND((Source!CT30/IF(Source!BA30&lt;&gt;0,Source!BA30,1)*Source!I30),2))+((Source!DO30/100)*ROUND((Source!CT30/IF(Source!BA30&lt;&gt;0,Source!BA30,1)*Source!I30),2))+(ROUND((Source!CS30/IF(Source!BS30&lt;&gt;0,Source!BS30,1)*Source!I30),2)*1.75)),0),2)</f>
        <v>2081.16</v>
      </c>
      <c r="P66">
        <f>ROUND(IF(Source!BI30=2,(ROUND((Source!CT30/IF(Source!BA30&lt;&gt;0,Source!BA30,1)*Source!I30),2)+ROUND((Source!CR30/IF(Source!BB30&lt;&gt;0,Source!BB30,1)*Source!I30),2)+ROUND((Source!CQ30/IF(Source!BC30&lt;&gt;0,Source!BC30,1)*Source!I30),2)+((Source!DN30/100)*ROUND((Source!CT30/IF(Source!BA30&lt;&gt;0,Source!BA30,1)*Source!I30),2))+((Source!DO30/100)*ROUND((Source!CT30/IF(Source!BA30&lt;&gt;0,Source!BA30,1)*Source!I30),2))+(ROUND((Source!CS30/IF(Source!BS30&lt;&gt;0,Source!BS30,1)*Source!I30),2)*1.75)),0),2)</f>
        <v>0</v>
      </c>
      <c r="Q66">
        <f>ROUND(IF(Source!BI30=3,(ROUND((Source!CT30/IF(Source!BA30&lt;&gt;0,Source!BA30,1)*Source!I30),2)+ROUND((Source!CR30/IF(Source!BB30&lt;&gt;0,Source!BB30,1)*Source!I30),2)+ROUND((Source!CQ30/IF(Source!BC30&lt;&gt;0,Source!BC30,1)*Source!I30),2)+((Source!DN30/100)*ROUND((Source!CT30/IF(Source!BA30&lt;&gt;0,Source!BA30,1)*Source!I30),2))+((Source!DO30/100)*ROUND((Source!CT30/IF(Source!BA30&lt;&gt;0,Source!BA30,1)*Source!I30),2))+(ROUND((Source!CS30/IF(Source!BS30&lt;&gt;0,Source!BS30,1)*Source!I30),2)*1.75)),0),2)</f>
        <v>0</v>
      </c>
      <c r="R66">
        <f>ROUND(IF(Source!BI30=4,(ROUND((Source!CT30/IF(Source!BA30&lt;&gt;0,Source!BA30,1)*Source!I30),2)+ROUND((Source!CR30/IF(Source!BB30&lt;&gt;0,Source!BB30,1)*Source!I30),2)+ROUND((Source!CQ30/IF(Source!BC30&lt;&gt;0,Source!BC30,1)*Source!I30),2)+((Source!DN30/100)*ROUND((Source!CT30/IF(Source!BA30&lt;&gt;0,Source!BA30,1)*Source!I30),2))+((Source!DO30/100)*ROUND((Source!CT30/IF(Source!BA30&lt;&gt;0,Source!BA30,1)*Source!I30),2))+(ROUND((Source!CS30/IF(Source!BS30&lt;&gt;0,Source!BS30,1)*Source!I30),2)*1.75)),0),2)</f>
        <v>0</v>
      </c>
      <c r="U66">
        <f>IF(Source!BI30=1,Source!O30+Source!X30+Source!Y30+Source!R30*178/100,0)</f>
        <v>19010.61</v>
      </c>
      <c r="V66">
        <f>IF(Source!BI30=2,Source!O30+Source!X30+Source!Y30+Source!R30*178/100,0)</f>
        <v>0</v>
      </c>
      <c r="W66">
        <f>IF(Source!BI30=3,Source!O30+Source!X30+Source!Y30+Source!R30*178/100,0)</f>
        <v>0</v>
      </c>
      <c r="X66">
        <f>IF(Source!BI30=4,Source!O30+Source!X30+Source!Y30+Source!R30*178/100,0)</f>
        <v>0</v>
      </c>
    </row>
    <row r="67" spans="1:25" ht="36">
      <c r="A67" s="31" t="str">
        <f>Source!E32</f>
        <v>4</v>
      </c>
      <c r="B67" s="31" t="str">
        <f>Source!F32</f>
        <v>4.10-32-1</v>
      </c>
      <c r="C67" s="14" t="str">
        <f>Source!G32</f>
        <v>СТОЙКА, ПОЛУСТОЙКА, КАРКАС СТОЙКИ ИЛИ ШКАФ, МАССА ДО 100 КГ-ШКАФ 42U</v>
      </c>
      <c r="D67" s="32" t="str">
        <f>Source!H32</f>
        <v>шт.</v>
      </c>
      <c r="E67" s="7">
        <f>ROUND(Source!I32,6)</f>
        <v>1</v>
      </c>
      <c r="F67" s="7"/>
      <c r="G67" s="7"/>
      <c r="H67" s="7"/>
      <c r="I67" s="7"/>
      <c r="J67" s="7"/>
      <c r="K67" s="7"/>
      <c r="Y67">
        <v>5</v>
      </c>
    </row>
    <row r="68" spans="1:11" ht="12.75">
      <c r="A68" s="7"/>
      <c r="B68" s="7"/>
      <c r="C68" s="7" t="s">
        <v>260</v>
      </c>
      <c r="D68" s="7"/>
      <c r="E68" s="7"/>
      <c r="F68" s="16">
        <f>Source!AO32</f>
        <v>91.68</v>
      </c>
      <c r="G68" s="33">
        <f>Source!DG32</f>
      </c>
      <c r="H68" s="7">
        <f>Source!AV32</f>
        <v>1.047</v>
      </c>
      <c r="I68" s="16">
        <f>ROUND((Source!CT32/IF(Source!BA32&lt;&gt;0,Source!BA32,1)*Source!I32),2)</f>
        <v>95.99</v>
      </c>
      <c r="J68" s="7">
        <f>Source!BA32</f>
        <v>12.7</v>
      </c>
      <c r="K68" s="16">
        <f>Source!S32</f>
        <v>1219.06</v>
      </c>
    </row>
    <row r="69" spans="1:11" ht="12.75">
      <c r="A69" s="7"/>
      <c r="B69" s="7"/>
      <c r="C69" s="7" t="s">
        <v>261</v>
      </c>
      <c r="D69" s="7"/>
      <c r="E69" s="7"/>
      <c r="F69" s="16">
        <f>Source!AM32</f>
        <v>25.79</v>
      </c>
      <c r="G69" s="33">
        <f>Source!DE32</f>
      </c>
      <c r="H69" s="7">
        <f>Source!AV32</f>
        <v>1.047</v>
      </c>
      <c r="I69" s="16">
        <f>ROUND((Source!CR32/IF(Source!BB32&lt;&gt;0,Source!BB32,1)*Source!I32),2)</f>
        <v>27</v>
      </c>
      <c r="J69" s="7">
        <f>Source!BB32</f>
        <v>5.69</v>
      </c>
      <c r="K69" s="16">
        <f>Source!Q32</f>
        <v>153.64</v>
      </c>
    </row>
    <row r="70" spans="1:12" ht="12.75">
      <c r="A70" s="7"/>
      <c r="B70" s="7"/>
      <c r="C70" s="7" t="s">
        <v>262</v>
      </c>
      <c r="D70" s="7"/>
      <c r="E70" s="7"/>
      <c r="F70" s="16">
        <f>Source!AN32</f>
        <v>6.47</v>
      </c>
      <c r="G70" s="33">
        <f>Source!DF32</f>
      </c>
      <c r="H70" s="7">
        <f>Source!AV32</f>
        <v>1.047</v>
      </c>
      <c r="I70" s="34" t="str">
        <f>CONCATENATE("(",TEXT(+ROUND((Source!CS32/IF(J70&lt;&gt;0,J70,1)*Source!I32),2),"0,00"),")")</f>
        <v>(6,77)</v>
      </c>
      <c r="J70" s="7">
        <f>Source!BS32</f>
        <v>12.7</v>
      </c>
      <c r="K70" s="34" t="str">
        <f>CONCATENATE("(",TEXT(+Source!R32,"0,00"),")")</f>
        <v>(86,03)</v>
      </c>
      <c r="L70">
        <f>ROUND(IF(J70&lt;&gt;0,Source!R32/J70,Source!R32),2)</f>
        <v>6.77</v>
      </c>
    </row>
    <row r="71" spans="1:11" ht="12.75">
      <c r="A71" s="7"/>
      <c r="B71" s="7"/>
      <c r="C71" s="7" t="s">
        <v>263</v>
      </c>
      <c r="D71" s="7"/>
      <c r="E71" s="7"/>
      <c r="F71" s="16">
        <f>Source!AL32</f>
        <v>5.74</v>
      </c>
      <c r="G71" s="7">
        <f>Source!DD32</f>
      </c>
      <c r="H71" s="7">
        <f>Source!AW32</f>
        <v>1</v>
      </c>
      <c r="I71" s="16">
        <f>ROUND((Source!CQ32/IF(Source!BC32&lt;&gt;0,Source!BC32,1)*Source!I32),2)</f>
        <v>5.74</v>
      </c>
      <c r="J71" s="7">
        <f>Source!BC32</f>
        <v>4.56</v>
      </c>
      <c r="K71" s="16">
        <f>Source!P32</f>
        <v>26.17</v>
      </c>
    </row>
    <row r="72" spans="1:11" ht="12.75">
      <c r="A72" s="7"/>
      <c r="B72" s="7"/>
      <c r="C72" s="7" t="s">
        <v>264</v>
      </c>
      <c r="D72" s="7" t="s">
        <v>265</v>
      </c>
      <c r="E72" s="7">
        <f>Source!DN32</f>
        <v>112</v>
      </c>
      <c r="F72" s="7"/>
      <c r="G72" s="7"/>
      <c r="H72" s="7"/>
      <c r="I72" s="16">
        <f>ROUND((E72/100)*ROUND((Source!CT32/IF(Source!BA32&lt;&gt;0,Source!BA32,1)*Source!I32),2),2)</f>
        <v>107.51</v>
      </c>
      <c r="J72" s="7">
        <f>Source!AT32</f>
        <v>102</v>
      </c>
      <c r="K72" s="16">
        <f>Source!X32</f>
        <v>1243.44</v>
      </c>
    </row>
    <row r="73" spans="1:11" ht="12.75">
      <c r="A73" s="7"/>
      <c r="B73" s="7"/>
      <c r="C73" s="7" t="s">
        <v>266</v>
      </c>
      <c r="D73" s="7" t="s">
        <v>265</v>
      </c>
      <c r="E73" s="7">
        <f>Source!DO32</f>
        <v>70</v>
      </c>
      <c r="F73" s="7"/>
      <c r="G73" s="7"/>
      <c r="H73" s="7"/>
      <c r="I73" s="16">
        <f>ROUND((E73/100)*ROUND((Source!CT32/IF(Source!BA32&lt;&gt;0,Source!BA32,1)*Source!I32),2),2)</f>
        <v>67.19</v>
      </c>
      <c r="J73" s="7">
        <f>Source!AU32</f>
        <v>45</v>
      </c>
      <c r="K73" s="16">
        <f>Source!Y32</f>
        <v>548.58</v>
      </c>
    </row>
    <row r="74" spans="1:11" ht="12.75">
      <c r="A74" s="7"/>
      <c r="B74" s="7"/>
      <c r="C74" s="7" t="s">
        <v>267</v>
      </c>
      <c r="D74" s="7" t="s">
        <v>265</v>
      </c>
      <c r="E74" s="7">
        <v>175</v>
      </c>
      <c r="F74" s="7"/>
      <c r="G74" s="7"/>
      <c r="H74" s="7"/>
      <c r="I74" s="16">
        <f>ROUND(ROUND((Source!CS32/IF(Source!BS32&lt;&gt;0,Source!BS32,1)*Source!I32),2)*1.75,2)</f>
        <v>11.85</v>
      </c>
      <c r="J74" s="7">
        <v>178</v>
      </c>
      <c r="K74" s="16">
        <f>ROUND(Source!R32*J74/100,2)</f>
        <v>153.13</v>
      </c>
    </row>
    <row r="75" spans="1:11" ht="12.75">
      <c r="A75" s="35"/>
      <c r="B75" s="35"/>
      <c r="C75" s="35" t="s">
        <v>268</v>
      </c>
      <c r="D75" s="35" t="s">
        <v>269</v>
      </c>
      <c r="E75" s="35">
        <f>Source!AQ32</f>
        <v>8.2</v>
      </c>
      <c r="F75" s="35"/>
      <c r="G75" s="36">
        <f>Source!DI32</f>
      </c>
      <c r="H75" s="35">
        <f>Source!AV32</f>
        <v>1.047</v>
      </c>
      <c r="I75" s="37">
        <f>ROUND(Source!U32,2)</f>
        <v>8.59</v>
      </c>
      <c r="J75" s="35"/>
      <c r="K75" s="35"/>
    </row>
    <row r="76" spans="9:24" ht="12.75">
      <c r="I76" s="38">
        <f>ROUND((Source!CT32/IF(Source!BA32&lt;&gt;0,Source!BA32,1)*Source!I32),2)+ROUND((Source!CR32/IF(Source!BB32&lt;&gt;0,Source!BB32,1)*Source!I32),2)+SUM(I71:I74)</f>
        <v>315.28</v>
      </c>
      <c r="J76" s="10"/>
      <c r="K76" s="38">
        <f>Source!S32+Source!Q32+SUM(K71:K74)</f>
        <v>3344.02</v>
      </c>
      <c r="L76">
        <f>ROUND((Source!CT32/IF(Source!BA32&lt;&gt;0,Source!BA32,1)*Source!I32),2)</f>
        <v>95.99</v>
      </c>
      <c r="M76" s="17">
        <f>I76</f>
        <v>315.28</v>
      </c>
      <c r="N76" s="17">
        <f>K76</f>
        <v>3344.02</v>
      </c>
      <c r="O76">
        <f>ROUND(IF(Source!BI32=1,(ROUND((Source!CT32/IF(Source!BA32&lt;&gt;0,Source!BA32,1)*Source!I32),2)+ROUND((Source!CR32/IF(Source!BB32&lt;&gt;0,Source!BB32,1)*Source!I32),2)+ROUND((Source!CQ32/IF(Source!BC32&lt;&gt;0,Source!BC32,1)*Source!I32),2)+((Source!DN32/100)*ROUND((Source!CT32/IF(Source!BA32&lt;&gt;0,Source!BA32,1)*Source!I32),2))+((Source!DO32/100)*ROUND((Source!CT32/IF(Source!BA32&lt;&gt;0,Source!BA32,1)*Source!I32),2))+(ROUND((Source!CS32/IF(Source!BS32&lt;&gt;0,Source!BS32,1)*Source!I32),2)*1.75)),0),2)</f>
        <v>0</v>
      </c>
      <c r="P76">
        <f>ROUND(IF(Source!BI32=2,(ROUND((Source!CT32/IF(Source!BA32&lt;&gt;0,Source!BA32,1)*Source!I32),2)+ROUND((Source!CR32/IF(Source!BB32&lt;&gt;0,Source!BB32,1)*Source!I32),2)+ROUND((Source!CQ32/IF(Source!BC32&lt;&gt;0,Source!BC32,1)*Source!I32),2)+((Source!DN32/100)*ROUND((Source!CT32/IF(Source!BA32&lt;&gt;0,Source!BA32,1)*Source!I32),2))+((Source!DO32/100)*ROUND((Source!CT32/IF(Source!BA32&lt;&gt;0,Source!BA32,1)*Source!I32),2))+(ROUND((Source!CS32/IF(Source!BS32&lt;&gt;0,Source!BS32,1)*Source!I32),2)*1.75)),0),2)</f>
        <v>315.28</v>
      </c>
      <c r="Q76">
        <f>ROUND(IF(Source!BI32=3,(ROUND((Source!CT32/IF(Source!BA32&lt;&gt;0,Source!BA32,1)*Source!I32),2)+ROUND((Source!CR32/IF(Source!BB32&lt;&gt;0,Source!BB32,1)*Source!I32),2)+ROUND((Source!CQ32/IF(Source!BC32&lt;&gt;0,Source!BC32,1)*Source!I32),2)+((Source!DN32/100)*ROUND((Source!CT32/IF(Source!BA32&lt;&gt;0,Source!BA32,1)*Source!I32),2))+((Source!DO32/100)*ROUND((Source!CT32/IF(Source!BA32&lt;&gt;0,Source!BA32,1)*Source!I32),2))+(ROUND((Source!CS32/IF(Source!BS32&lt;&gt;0,Source!BS32,1)*Source!I32),2)*1.75)),0),2)</f>
        <v>0</v>
      </c>
      <c r="R76">
        <f>ROUND(IF(Source!BI32=4,(ROUND((Source!CT32/IF(Source!BA32&lt;&gt;0,Source!BA32,1)*Source!I32),2)+ROUND((Source!CR32/IF(Source!BB32&lt;&gt;0,Source!BB32,1)*Source!I32),2)+ROUND((Source!CQ32/IF(Source!BC32&lt;&gt;0,Source!BC32,1)*Source!I32),2)+((Source!DN32/100)*ROUND((Source!CT32/IF(Source!BA32&lt;&gt;0,Source!BA32,1)*Source!I32),2))+((Source!DO32/100)*ROUND((Source!CT32/IF(Source!BA32&lt;&gt;0,Source!BA32,1)*Source!I32),2))+(ROUND((Source!CS32/IF(Source!BS32&lt;&gt;0,Source!BS32,1)*Source!I32),2)*1.75)),0),2)</f>
        <v>0</v>
      </c>
      <c r="U76">
        <f>IF(Source!BI32=1,Source!O32+Source!X32+Source!Y32+Source!R32*178/100,0)</f>
        <v>0</v>
      </c>
      <c r="V76">
        <f>IF(Source!BI32=2,Source!O32+Source!X32+Source!Y32+Source!R32*178/100,0)</f>
        <v>3344.0234</v>
      </c>
      <c r="W76">
        <f>IF(Source!BI32=3,Source!O32+Source!X32+Source!Y32+Source!R32*178/100,0)</f>
        <v>0</v>
      </c>
      <c r="X76">
        <f>IF(Source!BI32=4,Source!O32+Source!X32+Source!Y32+Source!R32*178/100,0)</f>
        <v>0</v>
      </c>
    </row>
    <row r="77" spans="1:25" ht="48">
      <c r="A77" s="31" t="str">
        <f>Source!E33</f>
        <v>5</v>
      </c>
      <c r="B77" s="31" t="str">
        <f>Source!F33</f>
        <v>4.10-78-2</v>
      </c>
      <c r="C77" s="14" t="str">
        <f>Source!G33</f>
        <v>ШКАФ ИЛИ ПАНЕЛЬ КОММУТАЦИИ СВЯЗИ И СИГНАЛИЗАЦИИ НА СТЕНЕ ИЛИ В НИШЕ, КОЛИЧЕСТВО ПАР:100</v>
      </c>
      <c r="D77" s="32" t="str">
        <f>Source!H33</f>
        <v>шт.</v>
      </c>
      <c r="E77" s="7">
        <f>ROUND(Source!I33,6)</f>
        <v>10</v>
      </c>
      <c r="F77" s="7"/>
      <c r="G77" s="7"/>
      <c r="H77" s="7"/>
      <c r="I77" s="7"/>
      <c r="J77" s="7"/>
      <c r="K77" s="7"/>
      <c r="Y77">
        <v>6</v>
      </c>
    </row>
    <row r="78" spans="1:11" ht="12.75">
      <c r="A78" s="7"/>
      <c r="B78" s="7"/>
      <c r="C78" s="7" t="s">
        <v>260</v>
      </c>
      <c r="D78" s="7"/>
      <c r="E78" s="7"/>
      <c r="F78" s="16">
        <f>Source!AO33</f>
        <v>353.36</v>
      </c>
      <c r="G78" s="33">
        <f>Source!DG33</f>
      </c>
      <c r="H78" s="7">
        <f>Source!AV33</f>
        <v>1.047</v>
      </c>
      <c r="I78" s="16">
        <f>ROUND((Source!CT33/IF(Source!BA33&lt;&gt;0,Source!BA33,1)*Source!I33),2)</f>
        <v>3699.68</v>
      </c>
      <c r="J78" s="7">
        <f>Source!BA33</f>
        <v>12.7</v>
      </c>
      <c r="K78" s="16">
        <f>Source!S33</f>
        <v>46985.93</v>
      </c>
    </row>
    <row r="79" spans="1:11" ht="12.75">
      <c r="A79" s="7"/>
      <c r="B79" s="7"/>
      <c r="C79" s="7" t="s">
        <v>261</v>
      </c>
      <c r="D79" s="7"/>
      <c r="E79" s="7"/>
      <c r="F79" s="16">
        <f>Source!AM33</f>
        <v>0</v>
      </c>
      <c r="G79" s="33">
        <f>Source!DE33</f>
      </c>
      <c r="H79" s="7">
        <f>Source!AV33</f>
        <v>1.047</v>
      </c>
      <c r="I79" s="16">
        <f>ROUND((Source!CR33/IF(Source!BB33&lt;&gt;0,Source!BB33,1)*Source!I33),2)</f>
        <v>0</v>
      </c>
      <c r="J79" s="7">
        <f>Source!BB33</f>
        <v>1</v>
      </c>
      <c r="K79" s="16">
        <f>Source!Q33</f>
        <v>0</v>
      </c>
    </row>
    <row r="80" spans="1:12" ht="12.75">
      <c r="A80" s="7"/>
      <c r="B80" s="7"/>
      <c r="C80" s="7" t="s">
        <v>262</v>
      </c>
      <c r="D80" s="7"/>
      <c r="E80" s="7"/>
      <c r="F80" s="16">
        <f>Source!AN33</f>
        <v>0</v>
      </c>
      <c r="G80" s="33">
        <f>Source!DF33</f>
      </c>
      <c r="H80" s="7">
        <f>Source!AV33</f>
        <v>1.047</v>
      </c>
      <c r="I80" s="34" t="str">
        <f>CONCATENATE("(",TEXT(+ROUND((Source!CS33/IF(J80&lt;&gt;0,J80,1)*Source!I33),2),"0,00"),")")</f>
        <v>(0,00)</v>
      </c>
      <c r="J80" s="7">
        <f>Source!BS33</f>
        <v>12.7</v>
      </c>
      <c r="K80" s="34" t="str">
        <f>CONCATENATE("(",TEXT(+Source!R33,"0,00"),")")</f>
        <v>(0,00)</v>
      </c>
      <c r="L80">
        <f>ROUND(IF(J80&lt;&gt;0,Source!R33/J80,Source!R33),2)</f>
        <v>0</v>
      </c>
    </row>
    <row r="81" spans="1:11" ht="12.75">
      <c r="A81" s="7"/>
      <c r="B81" s="7"/>
      <c r="C81" s="7" t="s">
        <v>263</v>
      </c>
      <c r="D81" s="7"/>
      <c r="E81" s="7"/>
      <c r="F81" s="16">
        <f>Source!AL33</f>
        <v>141.4</v>
      </c>
      <c r="G81" s="7">
        <f>Source!DD33</f>
      </c>
      <c r="H81" s="7">
        <f>Source!AW33</f>
        <v>1</v>
      </c>
      <c r="I81" s="16">
        <f>ROUND((Source!CQ33/IF(Source!BC33&lt;&gt;0,Source!BC33,1)*Source!I33),2)</f>
        <v>1414</v>
      </c>
      <c r="J81" s="7">
        <f>Source!BC33</f>
        <v>4.56</v>
      </c>
      <c r="K81" s="16">
        <f>Source!P33</f>
        <v>6447.84</v>
      </c>
    </row>
    <row r="82" spans="1:11" ht="12.75">
      <c r="A82" s="7"/>
      <c r="B82" s="7"/>
      <c r="C82" s="7" t="s">
        <v>264</v>
      </c>
      <c r="D82" s="7" t="s">
        <v>265</v>
      </c>
      <c r="E82" s="7">
        <f>Source!DN33</f>
        <v>112</v>
      </c>
      <c r="F82" s="7"/>
      <c r="G82" s="7"/>
      <c r="H82" s="7"/>
      <c r="I82" s="16">
        <f>ROUND((E82/100)*ROUND((Source!CT33/IF(Source!BA33&lt;&gt;0,Source!BA33,1)*Source!I33),2),2)</f>
        <v>4143.64</v>
      </c>
      <c r="J82" s="7">
        <f>Source!AT33</f>
        <v>102</v>
      </c>
      <c r="K82" s="16">
        <f>Source!X33</f>
        <v>47925.65</v>
      </c>
    </row>
    <row r="83" spans="1:11" ht="12.75">
      <c r="A83" s="7"/>
      <c r="B83" s="7"/>
      <c r="C83" s="7" t="s">
        <v>266</v>
      </c>
      <c r="D83" s="7" t="s">
        <v>265</v>
      </c>
      <c r="E83" s="7">
        <f>Source!DO33</f>
        <v>70</v>
      </c>
      <c r="F83" s="7"/>
      <c r="G83" s="7"/>
      <c r="H83" s="7"/>
      <c r="I83" s="16">
        <f>ROUND((E83/100)*ROUND((Source!CT33/IF(Source!BA33&lt;&gt;0,Source!BA33,1)*Source!I33),2),2)</f>
        <v>2589.78</v>
      </c>
      <c r="J83" s="7">
        <f>Source!AU33</f>
        <v>45</v>
      </c>
      <c r="K83" s="16">
        <f>Source!Y33</f>
        <v>21143.67</v>
      </c>
    </row>
    <row r="84" spans="1:11" ht="12.75">
      <c r="A84" s="7"/>
      <c r="B84" s="7"/>
      <c r="C84" s="7" t="s">
        <v>267</v>
      </c>
      <c r="D84" s="7" t="s">
        <v>265</v>
      </c>
      <c r="E84" s="7">
        <v>175</v>
      </c>
      <c r="F84" s="7"/>
      <c r="G84" s="7"/>
      <c r="H84" s="7"/>
      <c r="I84" s="16">
        <f>ROUND(ROUND((Source!CS33/IF(Source!BS33&lt;&gt;0,Source!BS33,1)*Source!I33),2)*1.75,2)</f>
        <v>0</v>
      </c>
      <c r="J84" s="7">
        <v>178</v>
      </c>
      <c r="K84" s="16">
        <f>ROUND(Source!R33*J84/100,2)</f>
        <v>0</v>
      </c>
    </row>
    <row r="85" spans="1:11" ht="12.75">
      <c r="A85" s="35"/>
      <c r="B85" s="35"/>
      <c r="C85" s="35" t="s">
        <v>268</v>
      </c>
      <c r="D85" s="35" t="s">
        <v>269</v>
      </c>
      <c r="E85" s="35">
        <f>Source!AQ33</f>
        <v>28</v>
      </c>
      <c r="F85" s="35"/>
      <c r="G85" s="36">
        <f>Source!DI33</f>
      </c>
      <c r="H85" s="35">
        <f>Source!AV33</f>
        <v>1.047</v>
      </c>
      <c r="I85" s="37">
        <f>ROUND(Source!U33,2)</f>
        <v>293.16</v>
      </c>
      <c r="J85" s="35"/>
      <c r="K85" s="35"/>
    </row>
    <row r="86" spans="9:24" ht="12.75">
      <c r="I86" s="38">
        <f>ROUND((Source!CT33/IF(Source!BA33&lt;&gt;0,Source!BA33,1)*Source!I33),2)+ROUND((Source!CR33/IF(Source!BB33&lt;&gt;0,Source!BB33,1)*Source!I33),2)+SUM(I81:I84)</f>
        <v>11847.1</v>
      </c>
      <c r="J86" s="10"/>
      <c r="K86" s="38">
        <f>Source!S33+Source!Q33+SUM(K81:K84)</f>
        <v>122503.09</v>
      </c>
      <c r="L86">
        <f>ROUND((Source!CT33/IF(Source!BA33&lt;&gt;0,Source!BA33,1)*Source!I33),2)</f>
        <v>3699.68</v>
      </c>
      <c r="M86" s="17">
        <f>I86</f>
        <v>11847.1</v>
      </c>
      <c r="N86" s="17">
        <f>K86</f>
        <v>122503.09</v>
      </c>
      <c r="O86">
        <f>ROUND(IF(Source!BI33=1,(ROUND((Source!CT33/IF(Source!BA33&lt;&gt;0,Source!BA33,1)*Source!I33),2)+ROUND((Source!CR33/IF(Source!BB33&lt;&gt;0,Source!BB33,1)*Source!I33),2)+ROUND((Source!CQ33/IF(Source!BC33&lt;&gt;0,Source!BC33,1)*Source!I33),2)+((Source!DN33/100)*ROUND((Source!CT33/IF(Source!BA33&lt;&gt;0,Source!BA33,1)*Source!I33),2))+((Source!DO33/100)*ROUND((Source!CT33/IF(Source!BA33&lt;&gt;0,Source!BA33,1)*Source!I33),2))+(ROUND((Source!CS33/IF(Source!BS33&lt;&gt;0,Source!BS33,1)*Source!I33),2)*1.75)),0),2)</f>
        <v>0</v>
      </c>
      <c r="P86">
        <f>ROUND(IF(Source!BI33=2,(ROUND((Source!CT33/IF(Source!BA33&lt;&gt;0,Source!BA33,1)*Source!I33),2)+ROUND((Source!CR33/IF(Source!BB33&lt;&gt;0,Source!BB33,1)*Source!I33),2)+ROUND((Source!CQ33/IF(Source!BC33&lt;&gt;0,Source!BC33,1)*Source!I33),2)+((Source!DN33/100)*ROUND((Source!CT33/IF(Source!BA33&lt;&gt;0,Source!BA33,1)*Source!I33),2))+((Source!DO33/100)*ROUND((Source!CT33/IF(Source!BA33&lt;&gt;0,Source!BA33,1)*Source!I33),2))+(ROUND((Source!CS33/IF(Source!BS33&lt;&gt;0,Source!BS33,1)*Source!I33),2)*1.75)),0),2)</f>
        <v>11847.1</v>
      </c>
      <c r="Q86">
        <f>ROUND(IF(Source!BI33=3,(ROUND((Source!CT33/IF(Source!BA33&lt;&gt;0,Source!BA33,1)*Source!I33),2)+ROUND((Source!CR33/IF(Source!BB33&lt;&gt;0,Source!BB33,1)*Source!I33),2)+ROUND((Source!CQ33/IF(Source!BC33&lt;&gt;0,Source!BC33,1)*Source!I33),2)+((Source!DN33/100)*ROUND((Source!CT33/IF(Source!BA33&lt;&gt;0,Source!BA33,1)*Source!I33),2))+((Source!DO33/100)*ROUND((Source!CT33/IF(Source!BA33&lt;&gt;0,Source!BA33,1)*Source!I33),2))+(ROUND((Source!CS33/IF(Source!BS33&lt;&gt;0,Source!BS33,1)*Source!I33),2)*1.75)),0),2)</f>
        <v>0</v>
      </c>
      <c r="R86">
        <f>ROUND(IF(Source!BI33=4,(ROUND((Source!CT33/IF(Source!BA33&lt;&gt;0,Source!BA33,1)*Source!I33),2)+ROUND((Source!CR33/IF(Source!BB33&lt;&gt;0,Source!BB33,1)*Source!I33),2)+ROUND((Source!CQ33/IF(Source!BC33&lt;&gt;0,Source!BC33,1)*Source!I33),2)+((Source!DN33/100)*ROUND((Source!CT33/IF(Source!BA33&lt;&gt;0,Source!BA33,1)*Source!I33),2))+((Source!DO33/100)*ROUND((Source!CT33/IF(Source!BA33&lt;&gt;0,Source!BA33,1)*Source!I33),2))+(ROUND((Source!CS33/IF(Source!BS33&lt;&gt;0,Source!BS33,1)*Source!I33),2)*1.75)),0),2)</f>
        <v>0</v>
      </c>
      <c r="U86">
        <f>IF(Source!BI33=1,Source!O33+Source!X33+Source!Y33+Source!R33*178/100,0)</f>
        <v>0</v>
      </c>
      <c r="V86">
        <f>IF(Source!BI33=2,Source!O33+Source!X33+Source!Y33+Source!R33*178/100,0)</f>
        <v>122503.09</v>
      </c>
      <c r="W86">
        <f>IF(Source!BI33=3,Source!O33+Source!X33+Source!Y33+Source!R33*178/100,0)</f>
        <v>0</v>
      </c>
      <c r="X86">
        <f>IF(Source!BI33=4,Source!O33+Source!X33+Source!Y33+Source!R33*178/100,0)</f>
        <v>0</v>
      </c>
    </row>
    <row r="87" spans="1:25" ht="48">
      <c r="A87" s="31" t="str">
        <f>Source!E34</f>
        <v>6</v>
      </c>
      <c r="B87" s="31" t="str">
        <f>Source!F34</f>
        <v>4.11-12-1</v>
      </c>
      <c r="C87" s="14" t="str">
        <f>Source!G34</f>
        <v>СЪЕМНЫЕ И ВЫДВИЖНЫЕ БЛОКИ (МОДУЛИ, ЯЧЕЙКИ, ТЭЗ), МАССА: ДО 0,005 Т-ОРГАНАЙЗЕР КАБЕЛЬНЫЙ</v>
      </c>
      <c r="D87" s="32" t="str">
        <f>Source!H34</f>
        <v>шт.</v>
      </c>
      <c r="E87" s="7">
        <f>ROUND(Source!I34,6)</f>
        <v>10</v>
      </c>
      <c r="F87" s="7"/>
      <c r="G87" s="7"/>
      <c r="H87" s="7"/>
      <c r="I87" s="7"/>
      <c r="J87" s="7"/>
      <c r="K87" s="7"/>
      <c r="Y87">
        <v>7</v>
      </c>
    </row>
    <row r="88" spans="1:11" ht="12.75">
      <c r="A88" s="7"/>
      <c r="B88" s="7"/>
      <c r="C88" s="7" t="s">
        <v>260</v>
      </c>
      <c r="D88" s="7"/>
      <c r="E88" s="7"/>
      <c r="F88" s="16">
        <f>Source!AO34</f>
        <v>11.66</v>
      </c>
      <c r="G88" s="33">
        <f>Source!DG34</f>
      </c>
      <c r="H88" s="7">
        <f>Source!AV34</f>
        <v>1.047</v>
      </c>
      <c r="I88" s="16">
        <f>ROUND((Source!CT34/IF(Source!BA34&lt;&gt;0,Source!BA34,1)*Source!I34),2)</f>
        <v>122.08</v>
      </c>
      <c r="J88" s="7">
        <f>Source!BA34</f>
        <v>12.7</v>
      </c>
      <c r="K88" s="16">
        <f>Source!S34</f>
        <v>1550.42</v>
      </c>
    </row>
    <row r="89" spans="1:11" ht="12.75">
      <c r="A89" s="7"/>
      <c r="B89" s="7"/>
      <c r="C89" s="7" t="s">
        <v>261</v>
      </c>
      <c r="D89" s="7"/>
      <c r="E89" s="7"/>
      <c r="F89" s="16">
        <f>Source!AM34</f>
        <v>0.45</v>
      </c>
      <c r="G89" s="33">
        <f>Source!DE34</f>
      </c>
      <c r="H89" s="7">
        <f>Source!AV34</f>
        <v>1.047</v>
      </c>
      <c r="I89" s="16">
        <f>ROUND((Source!CR34/IF(Source!BB34&lt;&gt;0,Source!BB34,1)*Source!I34),2)</f>
        <v>4.71</v>
      </c>
      <c r="J89" s="7">
        <f>Source!BB34</f>
        <v>7.4</v>
      </c>
      <c r="K89" s="16">
        <f>Source!Q34</f>
        <v>34.87</v>
      </c>
    </row>
    <row r="90" spans="1:12" ht="12.75">
      <c r="A90" s="7"/>
      <c r="B90" s="7"/>
      <c r="C90" s="7" t="s">
        <v>262</v>
      </c>
      <c r="D90" s="7"/>
      <c r="E90" s="7"/>
      <c r="F90" s="16">
        <f>Source!AN34</f>
        <v>0.11</v>
      </c>
      <c r="G90" s="33">
        <f>Source!DF34</f>
      </c>
      <c r="H90" s="7">
        <f>Source!AV34</f>
        <v>1.047</v>
      </c>
      <c r="I90" s="34" t="str">
        <f>CONCATENATE("(",TEXT(+ROUND((Source!CS34/IF(J90&lt;&gt;0,J90,1)*Source!I34),2),"0,00"),")")</f>
        <v>(1,15)</v>
      </c>
      <c r="J90" s="7">
        <f>Source!BS34</f>
        <v>12.7</v>
      </c>
      <c r="K90" s="34" t="str">
        <f>CONCATENATE("(",TEXT(+Source!R34,"0,00"),")")</f>
        <v>(14,63)</v>
      </c>
      <c r="L90">
        <f>ROUND(IF(J90&lt;&gt;0,Source!R34/J90,Source!R34),2)</f>
        <v>1.15</v>
      </c>
    </row>
    <row r="91" spans="1:11" ht="12.75">
      <c r="A91" s="7"/>
      <c r="B91" s="7"/>
      <c r="C91" s="7" t="s">
        <v>263</v>
      </c>
      <c r="D91" s="7"/>
      <c r="E91" s="7"/>
      <c r="F91" s="16">
        <f>Source!AL34</f>
        <v>0.14</v>
      </c>
      <c r="G91" s="7">
        <f>Source!DD34</f>
      </c>
      <c r="H91" s="7">
        <f>Source!AW34</f>
        <v>1</v>
      </c>
      <c r="I91" s="16">
        <f>ROUND((Source!CQ34/IF(Source!BC34&lt;&gt;0,Source!BC34,1)*Source!I34),2)</f>
        <v>1.4</v>
      </c>
      <c r="J91" s="7">
        <f>Source!BC34</f>
        <v>4.56</v>
      </c>
      <c r="K91" s="16">
        <f>Source!P34</f>
        <v>6.38</v>
      </c>
    </row>
    <row r="92" spans="1:11" ht="12.75">
      <c r="A92" s="7"/>
      <c r="B92" s="7"/>
      <c r="C92" s="7" t="s">
        <v>264</v>
      </c>
      <c r="D92" s="7" t="s">
        <v>265</v>
      </c>
      <c r="E92" s="7">
        <f>Source!DN34</f>
        <v>112</v>
      </c>
      <c r="F92" s="7"/>
      <c r="G92" s="7"/>
      <c r="H92" s="7"/>
      <c r="I92" s="16">
        <f>ROUND((E92/100)*ROUND((Source!CT34/IF(Source!BA34&lt;&gt;0,Source!BA34,1)*Source!I34),2),2)</f>
        <v>136.73</v>
      </c>
      <c r="J92" s="7">
        <f>Source!AT34</f>
        <v>102</v>
      </c>
      <c r="K92" s="16">
        <f>Source!X34</f>
        <v>1581.43</v>
      </c>
    </row>
    <row r="93" spans="1:11" ht="12.75">
      <c r="A93" s="7"/>
      <c r="B93" s="7"/>
      <c r="C93" s="7" t="s">
        <v>266</v>
      </c>
      <c r="D93" s="7" t="s">
        <v>265</v>
      </c>
      <c r="E93" s="7">
        <f>Source!DO34</f>
        <v>70</v>
      </c>
      <c r="F93" s="7"/>
      <c r="G93" s="7"/>
      <c r="H93" s="7"/>
      <c r="I93" s="16">
        <f>ROUND((E93/100)*ROUND((Source!CT34/IF(Source!BA34&lt;&gt;0,Source!BA34,1)*Source!I34),2),2)</f>
        <v>85.46</v>
      </c>
      <c r="J93" s="7">
        <f>Source!AU34</f>
        <v>45</v>
      </c>
      <c r="K93" s="16">
        <f>Source!Y34</f>
        <v>697.69</v>
      </c>
    </row>
    <row r="94" spans="1:11" ht="12.75">
      <c r="A94" s="7"/>
      <c r="B94" s="7"/>
      <c r="C94" s="7" t="s">
        <v>267</v>
      </c>
      <c r="D94" s="7" t="s">
        <v>265</v>
      </c>
      <c r="E94" s="7">
        <v>175</v>
      </c>
      <c r="F94" s="7"/>
      <c r="G94" s="7"/>
      <c r="H94" s="7"/>
      <c r="I94" s="16">
        <f>ROUND(ROUND((Source!CS34/IF(Source!BS34&lt;&gt;0,Source!BS34,1)*Source!I34),2)*1.75,2)</f>
        <v>2.01</v>
      </c>
      <c r="J94" s="7">
        <v>178</v>
      </c>
      <c r="K94" s="16">
        <f>ROUND(Source!R34*J94/100,2)</f>
        <v>26.04</v>
      </c>
    </row>
    <row r="95" spans="1:11" ht="12.75">
      <c r="A95" s="35"/>
      <c r="B95" s="35"/>
      <c r="C95" s="35" t="s">
        <v>268</v>
      </c>
      <c r="D95" s="35" t="s">
        <v>269</v>
      </c>
      <c r="E95" s="35">
        <f>Source!AQ34</f>
        <v>1.03</v>
      </c>
      <c r="F95" s="35"/>
      <c r="G95" s="36">
        <f>Source!DI34</f>
      </c>
      <c r="H95" s="35">
        <f>Source!AV34</f>
        <v>1.047</v>
      </c>
      <c r="I95" s="37">
        <f>ROUND(Source!U34,2)</f>
        <v>10.78</v>
      </c>
      <c r="J95" s="35"/>
      <c r="K95" s="35"/>
    </row>
    <row r="96" spans="9:24" ht="12.75">
      <c r="I96" s="38">
        <f>ROUND((Source!CT34/IF(Source!BA34&lt;&gt;0,Source!BA34,1)*Source!I34),2)+ROUND((Source!CR34/IF(Source!BB34&lt;&gt;0,Source!BB34,1)*Source!I34),2)+SUM(I91:I94)</f>
        <v>352.39</v>
      </c>
      <c r="J96" s="10"/>
      <c r="K96" s="38">
        <f>Source!S34+Source!Q34+SUM(K91:K94)</f>
        <v>3896.83</v>
      </c>
      <c r="L96">
        <f>ROUND((Source!CT34/IF(Source!BA34&lt;&gt;0,Source!BA34,1)*Source!I34),2)</f>
        <v>122.08</v>
      </c>
      <c r="M96" s="17">
        <f>I96</f>
        <v>352.39</v>
      </c>
      <c r="N96" s="17">
        <f>K96</f>
        <v>3896.83</v>
      </c>
      <c r="O96">
        <f>ROUND(IF(Source!BI34=1,(ROUND((Source!CT34/IF(Source!BA34&lt;&gt;0,Source!BA34,1)*Source!I34),2)+ROUND((Source!CR34/IF(Source!BB34&lt;&gt;0,Source!BB34,1)*Source!I34),2)+ROUND((Source!CQ34/IF(Source!BC34&lt;&gt;0,Source!BC34,1)*Source!I34),2)+((Source!DN34/100)*ROUND((Source!CT34/IF(Source!BA34&lt;&gt;0,Source!BA34,1)*Source!I34),2))+((Source!DO34/100)*ROUND((Source!CT34/IF(Source!BA34&lt;&gt;0,Source!BA34,1)*Source!I34),2))+(ROUND((Source!CS34/IF(Source!BS34&lt;&gt;0,Source!BS34,1)*Source!I34),2)*1.75)),0),2)</f>
        <v>0</v>
      </c>
      <c r="P96">
        <f>ROUND(IF(Source!BI34=2,(ROUND((Source!CT34/IF(Source!BA34&lt;&gt;0,Source!BA34,1)*Source!I34),2)+ROUND((Source!CR34/IF(Source!BB34&lt;&gt;0,Source!BB34,1)*Source!I34),2)+ROUND((Source!CQ34/IF(Source!BC34&lt;&gt;0,Source!BC34,1)*Source!I34),2)+((Source!DN34/100)*ROUND((Source!CT34/IF(Source!BA34&lt;&gt;0,Source!BA34,1)*Source!I34),2))+((Source!DO34/100)*ROUND((Source!CT34/IF(Source!BA34&lt;&gt;0,Source!BA34,1)*Source!I34),2))+(ROUND((Source!CS34/IF(Source!BS34&lt;&gt;0,Source!BS34,1)*Source!I34),2)*1.75)),0),2)</f>
        <v>352.39</v>
      </c>
      <c r="Q96">
        <f>ROUND(IF(Source!BI34=3,(ROUND((Source!CT34/IF(Source!BA34&lt;&gt;0,Source!BA34,1)*Source!I34),2)+ROUND((Source!CR34/IF(Source!BB34&lt;&gt;0,Source!BB34,1)*Source!I34),2)+ROUND((Source!CQ34/IF(Source!BC34&lt;&gt;0,Source!BC34,1)*Source!I34),2)+((Source!DN34/100)*ROUND((Source!CT34/IF(Source!BA34&lt;&gt;0,Source!BA34,1)*Source!I34),2))+((Source!DO34/100)*ROUND((Source!CT34/IF(Source!BA34&lt;&gt;0,Source!BA34,1)*Source!I34),2))+(ROUND((Source!CS34/IF(Source!BS34&lt;&gt;0,Source!BS34,1)*Source!I34),2)*1.75)),0),2)</f>
        <v>0</v>
      </c>
      <c r="R96">
        <f>ROUND(IF(Source!BI34=4,(ROUND((Source!CT34/IF(Source!BA34&lt;&gt;0,Source!BA34,1)*Source!I34),2)+ROUND((Source!CR34/IF(Source!BB34&lt;&gt;0,Source!BB34,1)*Source!I34),2)+ROUND((Source!CQ34/IF(Source!BC34&lt;&gt;0,Source!BC34,1)*Source!I34),2)+((Source!DN34/100)*ROUND((Source!CT34/IF(Source!BA34&lt;&gt;0,Source!BA34,1)*Source!I34),2))+((Source!DO34/100)*ROUND((Source!CT34/IF(Source!BA34&lt;&gt;0,Source!BA34,1)*Source!I34),2))+(ROUND((Source!CS34/IF(Source!BS34&lt;&gt;0,Source!BS34,1)*Source!I34),2)*1.75)),0),2)</f>
        <v>0</v>
      </c>
      <c r="U96">
        <f>IF(Source!BI34=1,Source!O34+Source!X34+Source!Y34+Source!R34*178/100,0)</f>
        <v>0</v>
      </c>
      <c r="V96">
        <f>IF(Source!BI34=2,Source!O34+Source!X34+Source!Y34+Source!R34*178/100,0)</f>
        <v>3896.8314000000005</v>
      </c>
      <c r="W96">
        <f>IF(Source!BI34=3,Source!O34+Source!X34+Source!Y34+Source!R34*178/100,0)</f>
        <v>0</v>
      </c>
      <c r="X96">
        <f>IF(Source!BI34=4,Source!O34+Source!X34+Source!Y34+Source!R34*178/100,0)</f>
        <v>0</v>
      </c>
    </row>
    <row r="97" spans="1:25" ht="24">
      <c r="A97" s="31" t="str">
        <f>Source!E35</f>
        <v>7</v>
      </c>
      <c r="B97" s="31" t="str">
        <f>Source!F35</f>
        <v>4.8-257-1</v>
      </c>
      <c r="C97" s="14" t="str">
        <f>Source!G35</f>
        <v>ВЕНТИЛЯТОР -БЛОК ВЕНТИЛЯТОРОВ В ШКАФ</v>
      </c>
      <c r="D97" s="32" t="str">
        <f>Source!H35</f>
        <v>шт.</v>
      </c>
      <c r="E97" s="7">
        <f>ROUND(Source!I35,6)</f>
        <v>1</v>
      </c>
      <c r="F97" s="7"/>
      <c r="G97" s="7"/>
      <c r="H97" s="7"/>
      <c r="I97" s="7"/>
      <c r="J97" s="7"/>
      <c r="K97" s="7"/>
      <c r="Y97">
        <v>8</v>
      </c>
    </row>
    <row r="98" spans="1:11" ht="12.75">
      <c r="A98" s="7"/>
      <c r="B98" s="7"/>
      <c r="C98" s="7" t="s">
        <v>260</v>
      </c>
      <c r="D98" s="7"/>
      <c r="E98" s="7"/>
      <c r="F98" s="16">
        <f>Source!AO35</f>
        <v>25.61</v>
      </c>
      <c r="G98" s="33">
        <f>Source!DG35</f>
      </c>
      <c r="H98" s="7">
        <f>Source!AV35</f>
        <v>1.047</v>
      </c>
      <c r="I98" s="16">
        <f>ROUND((Source!CT35/IF(Source!BA35&lt;&gt;0,Source!BA35,1)*Source!I35),2)</f>
        <v>26.81</v>
      </c>
      <c r="J98" s="7">
        <f>Source!BA35</f>
        <v>12.7</v>
      </c>
      <c r="K98" s="16">
        <f>Source!S35</f>
        <v>340.53</v>
      </c>
    </row>
    <row r="99" spans="1:11" ht="12.75">
      <c r="A99" s="7"/>
      <c r="B99" s="7"/>
      <c r="C99" s="7" t="s">
        <v>261</v>
      </c>
      <c r="D99" s="7"/>
      <c r="E99" s="7"/>
      <c r="F99" s="16">
        <f>Source!AM35</f>
        <v>6.52</v>
      </c>
      <c r="G99" s="33">
        <f>Source!DE35</f>
      </c>
      <c r="H99" s="7">
        <f>Source!AV35</f>
        <v>1.047</v>
      </c>
      <c r="I99" s="16">
        <f>ROUND((Source!CR35/IF(Source!BB35&lt;&gt;0,Source!BB35,1)*Source!I35),2)</f>
        <v>6.83</v>
      </c>
      <c r="J99" s="7">
        <f>Source!BB35</f>
        <v>7.52</v>
      </c>
      <c r="K99" s="16">
        <f>Source!Q35</f>
        <v>51.33</v>
      </c>
    </row>
    <row r="100" spans="1:12" ht="12.75">
      <c r="A100" s="7"/>
      <c r="B100" s="7"/>
      <c r="C100" s="7" t="s">
        <v>262</v>
      </c>
      <c r="D100" s="7"/>
      <c r="E100" s="7"/>
      <c r="F100" s="16">
        <f>Source!AN35</f>
        <v>1.51</v>
      </c>
      <c r="G100" s="33">
        <f>Source!DF35</f>
      </c>
      <c r="H100" s="7">
        <f>Source!AV35</f>
        <v>1.047</v>
      </c>
      <c r="I100" s="34" t="str">
        <f>CONCATENATE("(",TEXT(+ROUND((Source!CS35/IF(J100&lt;&gt;0,J100,1)*Source!I35),2),"0,00"),")")</f>
        <v>(1,58)</v>
      </c>
      <c r="J100" s="7">
        <f>Source!BS35</f>
        <v>12.7</v>
      </c>
      <c r="K100" s="34" t="str">
        <f>CONCATENATE("(",TEXT(+Source!R35,"0,00"),")")</f>
        <v>(20,08)</v>
      </c>
      <c r="L100">
        <f>ROUND(IF(J100&lt;&gt;0,Source!R35/J100,Source!R35),2)</f>
        <v>1.58</v>
      </c>
    </row>
    <row r="101" spans="1:11" ht="12.75">
      <c r="A101" s="7"/>
      <c r="B101" s="7"/>
      <c r="C101" s="7" t="s">
        <v>263</v>
      </c>
      <c r="D101" s="7"/>
      <c r="E101" s="7"/>
      <c r="F101" s="16">
        <f>Source!AL35</f>
        <v>1.96</v>
      </c>
      <c r="G101" s="7">
        <f>Source!DD35</f>
      </c>
      <c r="H101" s="7">
        <f>Source!AW35</f>
        <v>1</v>
      </c>
      <c r="I101" s="16">
        <f>ROUND((Source!CQ35/IF(Source!BC35&lt;&gt;0,Source!BC35,1)*Source!I35),2)</f>
        <v>1.96</v>
      </c>
      <c r="J101" s="7">
        <f>Source!BC35</f>
        <v>4.56</v>
      </c>
      <c r="K101" s="16">
        <f>Source!P35</f>
        <v>8.94</v>
      </c>
    </row>
    <row r="102" spans="1:11" ht="12.75">
      <c r="A102" s="7"/>
      <c r="B102" s="7"/>
      <c r="C102" s="7" t="s">
        <v>264</v>
      </c>
      <c r="D102" s="7" t="s">
        <v>265</v>
      </c>
      <c r="E102" s="7">
        <f>Source!DN35</f>
        <v>112</v>
      </c>
      <c r="F102" s="7"/>
      <c r="G102" s="7"/>
      <c r="H102" s="7"/>
      <c r="I102" s="16">
        <f>ROUND((E102/100)*ROUND((Source!CT35/IF(Source!BA35&lt;&gt;0,Source!BA35,1)*Source!I35),2),2)</f>
        <v>30.03</v>
      </c>
      <c r="J102" s="7">
        <f>Source!AT35</f>
        <v>102</v>
      </c>
      <c r="K102" s="16">
        <f>Source!X35</f>
        <v>347.34</v>
      </c>
    </row>
    <row r="103" spans="1:11" ht="12.75">
      <c r="A103" s="7"/>
      <c r="B103" s="7"/>
      <c r="C103" s="7" t="s">
        <v>266</v>
      </c>
      <c r="D103" s="7" t="s">
        <v>265</v>
      </c>
      <c r="E103" s="7">
        <f>Source!DO35</f>
        <v>70</v>
      </c>
      <c r="F103" s="7"/>
      <c r="G103" s="7"/>
      <c r="H103" s="7"/>
      <c r="I103" s="16">
        <f>ROUND((E103/100)*ROUND((Source!CT35/IF(Source!BA35&lt;&gt;0,Source!BA35,1)*Source!I35),2),2)</f>
        <v>18.77</v>
      </c>
      <c r="J103" s="7">
        <f>Source!AU35</f>
        <v>45</v>
      </c>
      <c r="K103" s="16">
        <f>Source!Y35</f>
        <v>153.24</v>
      </c>
    </row>
    <row r="104" spans="1:11" ht="12.75">
      <c r="A104" s="7"/>
      <c r="B104" s="7"/>
      <c r="C104" s="7" t="s">
        <v>267</v>
      </c>
      <c r="D104" s="7" t="s">
        <v>265</v>
      </c>
      <c r="E104" s="7">
        <v>175</v>
      </c>
      <c r="F104" s="7"/>
      <c r="G104" s="7"/>
      <c r="H104" s="7"/>
      <c r="I104" s="16">
        <f>ROUND(ROUND((Source!CS35/IF(Source!BS35&lt;&gt;0,Source!BS35,1)*Source!I35),2)*1.75,2)</f>
        <v>2.77</v>
      </c>
      <c r="J104" s="7">
        <v>178</v>
      </c>
      <c r="K104" s="16">
        <f>ROUND(Source!R35*J104/100,2)</f>
        <v>35.74</v>
      </c>
    </row>
    <row r="105" spans="1:11" ht="12.75">
      <c r="A105" s="35"/>
      <c r="B105" s="35"/>
      <c r="C105" s="35" t="s">
        <v>268</v>
      </c>
      <c r="D105" s="35" t="s">
        <v>269</v>
      </c>
      <c r="E105" s="35">
        <f>Source!AQ35</f>
        <v>1.97</v>
      </c>
      <c r="F105" s="35"/>
      <c r="G105" s="36">
        <f>Source!DI35</f>
      </c>
      <c r="H105" s="35">
        <f>Source!AV35</f>
        <v>1.047</v>
      </c>
      <c r="I105" s="37">
        <f>ROUND(Source!U35,2)</f>
        <v>2.06</v>
      </c>
      <c r="J105" s="35"/>
      <c r="K105" s="35"/>
    </row>
    <row r="106" spans="9:24" ht="12.75">
      <c r="I106" s="38">
        <f>ROUND((Source!CT35/IF(Source!BA35&lt;&gt;0,Source!BA35,1)*Source!I35),2)+ROUND((Source!CR35/IF(Source!BB35&lt;&gt;0,Source!BB35,1)*Source!I35),2)+SUM(I101:I104)</f>
        <v>87.17000000000002</v>
      </c>
      <c r="J106" s="10"/>
      <c r="K106" s="38">
        <f>Source!S35+Source!Q35+SUM(K101:K104)</f>
        <v>937.1199999999999</v>
      </c>
      <c r="L106">
        <f>ROUND((Source!CT35/IF(Source!BA35&lt;&gt;0,Source!BA35,1)*Source!I35),2)</f>
        <v>26.81</v>
      </c>
      <c r="M106" s="17">
        <f>I106</f>
        <v>87.17000000000002</v>
      </c>
      <c r="N106" s="17">
        <f>K106</f>
        <v>937.1199999999999</v>
      </c>
      <c r="O106">
        <f>ROUND(IF(Source!BI35=1,(ROUND((Source!CT35/IF(Source!BA35&lt;&gt;0,Source!BA35,1)*Source!I35),2)+ROUND((Source!CR35/IF(Source!BB35&lt;&gt;0,Source!BB35,1)*Source!I35),2)+ROUND((Source!CQ35/IF(Source!BC35&lt;&gt;0,Source!BC35,1)*Source!I35),2)+((Source!DN35/100)*ROUND((Source!CT35/IF(Source!BA35&lt;&gt;0,Source!BA35,1)*Source!I35),2))+((Source!DO35/100)*ROUND((Source!CT35/IF(Source!BA35&lt;&gt;0,Source!BA35,1)*Source!I35),2))+(ROUND((Source!CS35/IF(Source!BS35&lt;&gt;0,Source!BS35,1)*Source!I35),2)*1.75)),0),2)</f>
        <v>0</v>
      </c>
      <c r="P106">
        <f>ROUND(IF(Source!BI35=2,(ROUND((Source!CT35/IF(Source!BA35&lt;&gt;0,Source!BA35,1)*Source!I35),2)+ROUND((Source!CR35/IF(Source!BB35&lt;&gt;0,Source!BB35,1)*Source!I35),2)+ROUND((Source!CQ35/IF(Source!BC35&lt;&gt;0,Source!BC35,1)*Source!I35),2)+((Source!DN35/100)*ROUND((Source!CT35/IF(Source!BA35&lt;&gt;0,Source!BA35,1)*Source!I35),2))+((Source!DO35/100)*ROUND((Source!CT35/IF(Source!BA35&lt;&gt;0,Source!BA35,1)*Source!I35),2))+(ROUND((Source!CS35/IF(Source!BS35&lt;&gt;0,Source!BS35,1)*Source!I35),2)*1.75)),0),2)</f>
        <v>87.16</v>
      </c>
      <c r="Q106">
        <f>ROUND(IF(Source!BI35=3,(ROUND((Source!CT35/IF(Source!BA35&lt;&gt;0,Source!BA35,1)*Source!I35),2)+ROUND((Source!CR35/IF(Source!BB35&lt;&gt;0,Source!BB35,1)*Source!I35),2)+ROUND((Source!CQ35/IF(Source!BC35&lt;&gt;0,Source!BC35,1)*Source!I35),2)+((Source!DN35/100)*ROUND((Source!CT35/IF(Source!BA35&lt;&gt;0,Source!BA35,1)*Source!I35),2))+((Source!DO35/100)*ROUND((Source!CT35/IF(Source!BA35&lt;&gt;0,Source!BA35,1)*Source!I35),2))+(ROUND((Source!CS35/IF(Source!BS35&lt;&gt;0,Source!BS35,1)*Source!I35),2)*1.75)),0),2)</f>
        <v>0</v>
      </c>
      <c r="R106">
        <f>ROUND(IF(Source!BI35=4,(ROUND((Source!CT35/IF(Source!BA35&lt;&gt;0,Source!BA35,1)*Source!I35),2)+ROUND((Source!CR35/IF(Source!BB35&lt;&gt;0,Source!BB35,1)*Source!I35),2)+ROUND((Source!CQ35/IF(Source!BC35&lt;&gt;0,Source!BC35,1)*Source!I35),2)+((Source!DN35/100)*ROUND((Source!CT35/IF(Source!BA35&lt;&gt;0,Source!BA35,1)*Source!I35),2))+((Source!DO35/100)*ROUND((Source!CT35/IF(Source!BA35&lt;&gt;0,Source!BA35,1)*Source!I35),2))+(ROUND((Source!CS35/IF(Source!BS35&lt;&gt;0,Source!BS35,1)*Source!I35),2)*1.75)),0),2)</f>
        <v>0</v>
      </c>
      <c r="U106">
        <f>IF(Source!BI35=1,Source!O35+Source!X35+Source!Y35+Source!R35*178/100,0)</f>
        <v>0</v>
      </c>
      <c r="V106">
        <f>IF(Source!BI35=2,Source!O35+Source!X35+Source!Y35+Source!R35*178/100,0)</f>
        <v>937.1224</v>
      </c>
      <c r="W106">
        <f>IF(Source!BI35=3,Source!O35+Source!X35+Source!Y35+Source!R35*178/100,0)</f>
        <v>0</v>
      </c>
      <c r="X106">
        <f>IF(Source!BI35=4,Source!O35+Source!X35+Source!Y35+Source!R35*178/100,0)</f>
        <v>0</v>
      </c>
    </row>
    <row r="107" spans="1:25" ht="24">
      <c r="A107" s="31" t="str">
        <f>Source!E36</f>
        <v>8</v>
      </c>
      <c r="B107" s="31" t="str">
        <f>Source!F36</f>
        <v>4.10-12-11</v>
      </c>
      <c r="C107" s="14" t="str">
        <f>Source!G36</f>
        <v>КРОССИРОВКА ПАРАЛЛЕЛЬНАЯ В КРОССЕ ИЛИ ШКАФУ-ПАТЧ-КОРД</v>
      </c>
      <c r="D107" s="32" t="str">
        <f>Source!H36</f>
        <v>10 шт.</v>
      </c>
      <c r="E107" s="7">
        <f>ROUND(Source!I36,6)</f>
        <v>22.2</v>
      </c>
      <c r="F107" s="7"/>
      <c r="G107" s="7"/>
      <c r="H107" s="7"/>
      <c r="I107" s="7"/>
      <c r="J107" s="7"/>
      <c r="K107" s="7"/>
      <c r="Y107">
        <v>9</v>
      </c>
    </row>
    <row r="108" spans="1:11" ht="12.75">
      <c r="A108" s="7"/>
      <c r="B108" s="7"/>
      <c r="C108" s="7" t="s">
        <v>260</v>
      </c>
      <c r="D108" s="7"/>
      <c r="E108" s="7"/>
      <c r="F108" s="16">
        <f>Source!AO36</f>
        <v>59.61</v>
      </c>
      <c r="G108" s="33">
        <f>Source!DG36</f>
      </c>
      <c r="H108" s="7">
        <f>Source!AV36</f>
        <v>1.047</v>
      </c>
      <c r="I108" s="16">
        <f>ROUND((Source!CT36/IF(Source!BA36&lt;&gt;0,Source!BA36,1)*Source!I36),2)</f>
        <v>1385.54</v>
      </c>
      <c r="J108" s="7">
        <f>Source!BA36</f>
        <v>12.7</v>
      </c>
      <c r="K108" s="16">
        <f>Source!S36</f>
        <v>17596.35</v>
      </c>
    </row>
    <row r="109" spans="1:11" ht="12.75">
      <c r="A109" s="7"/>
      <c r="B109" s="7"/>
      <c r="C109" s="7" t="s">
        <v>261</v>
      </c>
      <c r="D109" s="7"/>
      <c r="E109" s="7"/>
      <c r="F109" s="16">
        <f>Source!AM36</f>
        <v>0</v>
      </c>
      <c r="G109" s="33">
        <f>Source!DE36</f>
      </c>
      <c r="H109" s="7">
        <f>Source!AV36</f>
        <v>1.047</v>
      </c>
      <c r="I109" s="16">
        <f>ROUND((Source!CR36/IF(Source!BB36&lt;&gt;0,Source!BB36,1)*Source!I36),2)</f>
        <v>0</v>
      </c>
      <c r="J109" s="7">
        <f>Source!BB36</f>
        <v>1</v>
      </c>
      <c r="K109" s="16">
        <f>Source!Q36</f>
        <v>0</v>
      </c>
    </row>
    <row r="110" spans="1:12" ht="12.75">
      <c r="A110" s="7"/>
      <c r="B110" s="7"/>
      <c r="C110" s="7" t="s">
        <v>262</v>
      </c>
      <c r="D110" s="7"/>
      <c r="E110" s="7"/>
      <c r="F110" s="16">
        <f>Source!AN36</f>
        <v>0</v>
      </c>
      <c r="G110" s="33">
        <f>Source!DF36</f>
      </c>
      <c r="H110" s="7">
        <f>Source!AV36</f>
        <v>1.047</v>
      </c>
      <c r="I110" s="34" t="str">
        <f>CONCATENATE("(",TEXT(+ROUND((Source!CS36/IF(J110&lt;&gt;0,J110,1)*Source!I36),2),"0,00"),")")</f>
        <v>(0,00)</v>
      </c>
      <c r="J110" s="7">
        <f>Source!BS36</f>
        <v>12.7</v>
      </c>
      <c r="K110" s="34" t="str">
        <f>CONCATENATE("(",TEXT(+Source!R36,"0,00"),")")</f>
        <v>(0,00)</v>
      </c>
      <c r="L110">
        <f>ROUND(IF(J110&lt;&gt;0,Source!R36/J110,Source!R36),2)</f>
        <v>0</v>
      </c>
    </row>
    <row r="111" spans="1:11" ht="12.75">
      <c r="A111" s="7"/>
      <c r="B111" s="7"/>
      <c r="C111" s="7" t="s">
        <v>263</v>
      </c>
      <c r="D111" s="7"/>
      <c r="E111" s="7"/>
      <c r="F111" s="16">
        <f>Source!AL36</f>
        <v>1.68</v>
      </c>
      <c r="G111" s="7">
        <f>Source!DD36</f>
      </c>
      <c r="H111" s="7">
        <f>Source!AW36</f>
        <v>1</v>
      </c>
      <c r="I111" s="16">
        <f>ROUND((Source!CQ36/IF(Source!BC36&lt;&gt;0,Source!BC36,1)*Source!I36),2)</f>
        <v>37.3</v>
      </c>
      <c r="J111" s="7">
        <f>Source!BC36</f>
        <v>4.56</v>
      </c>
      <c r="K111" s="16">
        <f>Source!P36</f>
        <v>170.07</v>
      </c>
    </row>
    <row r="112" spans="1:11" ht="12.75">
      <c r="A112" s="7"/>
      <c r="B112" s="7"/>
      <c r="C112" s="7" t="s">
        <v>264</v>
      </c>
      <c r="D112" s="7" t="s">
        <v>265</v>
      </c>
      <c r="E112" s="7">
        <f>Source!DN36</f>
        <v>112</v>
      </c>
      <c r="F112" s="7"/>
      <c r="G112" s="7"/>
      <c r="H112" s="7"/>
      <c r="I112" s="16">
        <f>ROUND((E112/100)*ROUND((Source!CT36/IF(Source!BA36&lt;&gt;0,Source!BA36,1)*Source!I36),2),2)</f>
        <v>1551.8</v>
      </c>
      <c r="J112" s="7">
        <f>Source!AT36</f>
        <v>102</v>
      </c>
      <c r="K112" s="16">
        <f>Source!X36</f>
        <v>17948.28</v>
      </c>
    </row>
    <row r="113" spans="1:11" ht="12.75">
      <c r="A113" s="7"/>
      <c r="B113" s="7"/>
      <c r="C113" s="7" t="s">
        <v>266</v>
      </c>
      <c r="D113" s="7" t="s">
        <v>265</v>
      </c>
      <c r="E113" s="7">
        <f>Source!DO36</f>
        <v>70</v>
      </c>
      <c r="F113" s="7"/>
      <c r="G113" s="7"/>
      <c r="H113" s="7"/>
      <c r="I113" s="16">
        <f>ROUND((E113/100)*ROUND((Source!CT36/IF(Source!BA36&lt;&gt;0,Source!BA36,1)*Source!I36),2),2)</f>
        <v>969.88</v>
      </c>
      <c r="J113" s="7">
        <f>Source!AU36</f>
        <v>45</v>
      </c>
      <c r="K113" s="16">
        <f>Source!Y36</f>
        <v>7918.36</v>
      </c>
    </row>
    <row r="114" spans="1:11" ht="12.75">
      <c r="A114" s="7"/>
      <c r="B114" s="7"/>
      <c r="C114" s="7" t="s">
        <v>267</v>
      </c>
      <c r="D114" s="7" t="s">
        <v>265</v>
      </c>
      <c r="E114" s="7">
        <v>175</v>
      </c>
      <c r="F114" s="7"/>
      <c r="G114" s="7"/>
      <c r="H114" s="7"/>
      <c r="I114" s="16">
        <f>ROUND(ROUND((Source!CS36/IF(Source!BS36&lt;&gt;0,Source!BS36,1)*Source!I36),2)*1.75,2)</f>
        <v>0</v>
      </c>
      <c r="J114" s="7">
        <v>178</v>
      </c>
      <c r="K114" s="16">
        <f>ROUND(Source!R36*J114/100,2)</f>
        <v>0</v>
      </c>
    </row>
    <row r="115" spans="1:11" ht="12.75">
      <c r="A115" s="35"/>
      <c r="B115" s="35"/>
      <c r="C115" s="35" t="s">
        <v>268</v>
      </c>
      <c r="D115" s="35" t="s">
        <v>269</v>
      </c>
      <c r="E115" s="35">
        <f>Source!AQ36</f>
        <v>4.1</v>
      </c>
      <c r="F115" s="35"/>
      <c r="G115" s="36">
        <f>Source!DI36</f>
      </c>
      <c r="H115" s="35">
        <f>Source!AV36</f>
        <v>1.047</v>
      </c>
      <c r="I115" s="37">
        <f>ROUND(Source!U36,2)</f>
        <v>95.3</v>
      </c>
      <c r="J115" s="35"/>
      <c r="K115" s="35"/>
    </row>
    <row r="116" spans="9:24" ht="12.75">
      <c r="I116" s="38">
        <f>ROUND((Source!CT36/IF(Source!BA36&lt;&gt;0,Source!BA36,1)*Source!I36),2)+ROUND((Source!CR36/IF(Source!BB36&lt;&gt;0,Source!BB36,1)*Source!I36),2)+SUM(I111:I114)</f>
        <v>3944.52</v>
      </c>
      <c r="J116" s="10"/>
      <c r="K116" s="38">
        <f>Source!S36+Source!Q36+SUM(K111:K114)</f>
        <v>43633.06</v>
      </c>
      <c r="L116">
        <f>ROUND((Source!CT36/IF(Source!BA36&lt;&gt;0,Source!BA36,1)*Source!I36),2)</f>
        <v>1385.54</v>
      </c>
      <c r="M116" s="17">
        <f>I116</f>
        <v>3944.52</v>
      </c>
      <c r="N116" s="17">
        <f>K116</f>
        <v>43633.06</v>
      </c>
      <c r="O116">
        <f>ROUND(IF(Source!BI36=1,(ROUND((Source!CT36/IF(Source!BA36&lt;&gt;0,Source!BA36,1)*Source!I36),2)+ROUND((Source!CR36/IF(Source!BB36&lt;&gt;0,Source!BB36,1)*Source!I36),2)+ROUND((Source!CQ36/IF(Source!BC36&lt;&gt;0,Source!BC36,1)*Source!I36),2)+((Source!DN36/100)*ROUND((Source!CT36/IF(Source!BA36&lt;&gt;0,Source!BA36,1)*Source!I36),2))+((Source!DO36/100)*ROUND((Source!CT36/IF(Source!BA36&lt;&gt;0,Source!BA36,1)*Source!I36),2))+(ROUND((Source!CS36/IF(Source!BS36&lt;&gt;0,Source!BS36,1)*Source!I36),2)*1.75)),0),2)</f>
        <v>0</v>
      </c>
      <c r="P116">
        <f>ROUND(IF(Source!BI36=2,(ROUND((Source!CT36/IF(Source!BA36&lt;&gt;0,Source!BA36,1)*Source!I36),2)+ROUND((Source!CR36/IF(Source!BB36&lt;&gt;0,Source!BB36,1)*Source!I36),2)+ROUND((Source!CQ36/IF(Source!BC36&lt;&gt;0,Source!BC36,1)*Source!I36),2)+((Source!DN36/100)*ROUND((Source!CT36/IF(Source!BA36&lt;&gt;0,Source!BA36,1)*Source!I36),2))+((Source!DO36/100)*ROUND((Source!CT36/IF(Source!BA36&lt;&gt;0,Source!BA36,1)*Source!I36),2))+(ROUND((Source!CS36/IF(Source!BS36&lt;&gt;0,Source!BS36,1)*Source!I36),2)*1.75)),0),2)</f>
        <v>3944.52</v>
      </c>
      <c r="Q116">
        <f>ROUND(IF(Source!BI36=3,(ROUND((Source!CT36/IF(Source!BA36&lt;&gt;0,Source!BA36,1)*Source!I36),2)+ROUND((Source!CR36/IF(Source!BB36&lt;&gt;0,Source!BB36,1)*Source!I36),2)+ROUND((Source!CQ36/IF(Source!BC36&lt;&gt;0,Source!BC36,1)*Source!I36),2)+((Source!DN36/100)*ROUND((Source!CT36/IF(Source!BA36&lt;&gt;0,Source!BA36,1)*Source!I36),2))+((Source!DO36/100)*ROUND((Source!CT36/IF(Source!BA36&lt;&gt;0,Source!BA36,1)*Source!I36),2))+(ROUND((Source!CS36/IF(Source!BS36&lt;&gt;0,Source!BS36,1)*Source!I36),2)*1.75)),0),2)</f>
        <v>0</v>
      </c>
      <c r="R116">
        <f>ROUND(IF(Source!BI36=4,(ROUND((Source!CT36/IF(Source!BA36&lt;&gt;0,Source!BA36,1)*Source!I36),2)+ROUND((Source!CR36/IF(Source!BB36&lt;&gt;0,Source!BB36,1)*Source!I36),2)+ROUND((Source!CQ36/IF(Source!BC36&lt;&gt;0,Source!BC36,1)*Source!I36),2)+((Source!DN36/100)*ROUND((Source!CT36/IF(Source!BA36&lt;&gt;0,Source!BA36,1)*Source!I36),2))+((Source!DO36/100)*ROUND((Source!CT36/IF(Source!BA36&lt;&gt;0,Source!BA36,1)*Source!I36),2))+(ROUND((Source!CS36/IF(Source!BS36&lt;&gt;0,Source!BS36,1)*Source!I36),2)*1.75)),0),2)</f>
        <v>0</v>
      </c>
      <c r="U116">
        <f>IF(Source!BI36=1,Source!O36+Source!X36+Source!Y36+Source!R36*178/100,0)</f>
        <v>0</v>
      </c>
      <c r="V116">
        <f>IF(Source!BI36=2,Source!O36+Source!X36+Source!Y36+Source!R36*178/100,0)</f>
        <v>43633.06</v>
      </c>
      <c r="W116">
        <f>IF(Source!BI36=3,Source!O36+Source!X36+Source!Y36+Source!R36*178/100,0)</f>
        <v>0</v>
      </c>
      <c r="X116">
        <f>IF(Source!BI36=4,Source!O36+Source!X36+Source!Y36+Source!R36*178/100,0)</f>
        <v>0</v>
      </c>
    </row>
    <row r="117" spans="1:25" ht="36">
      <c r="A117" s="31" t="str">
        <f>Source!E37</f>
        <v>9</v>
      </c>
      <c r="B117" s="31" t="str">
        <f>Source!F37</f>
        <v>4.10-69-7</v>
      </c>
      <c r="C117" s="14" t="str">
        <f>Source!G37</f>
        <v>АППАРАТУРА НАСТЕННОГО ТИПА: РОЗЕТКА МИКРОФОННАЯ-МОДУЛЬ RJ-45</v>
      </c>
      <c r="D117" s="32" t="str">
        <f>Source!H37</f>
        <v>шт.</v>
      </c>
      <c r="E117" s="7">
        <f>ROUND(Source!I37,6)</f>
        <v>222</v>
      </c>
      <c r="F117" s="7"/>
      <c r="G117" s="7"/>
      <c r="H117" s="7"/>
      <c r="I117" s="7"/>
      <c r="J117" s="7"/>
      <c r="K117" s="7"/>
      <c r="Y117">
        <v>10</v>
      </c>
    </row>
    <row r="118" spans="1:11" ht="12.75">
      <c r="A118" s="7"/>
      <c r="B118" s="7"/>
      <c r="C118" s="7" t="s">
        <v>260</v>
      </c>
      <c r="D118" s="7"/>
      <c r="E118" s="7"/>
      <c r="F118" s="16">
        <f>Source!AO37</f>
        <v>11.18</v>
      </c>
      <c r="G118" s="33">
        <f>Source!DG37</f>
      </c>
      <c r="H118" s="7">
        <f>Source!AV37</f>
        <v>1.047</v>
      </c>
      <c r="I118" s="16">
        <f>ROUND((Source!CT37/IF(Source!BA37&lt;&gt;0,Source!BA37,1)*Source!I37),2)</f>
        <v>2598.61</v>
      </c>
      <c r="J118" s="7">
        <f>Source!BA37</f>
        <v>12.7</v>
      </c>
      <c r="K118" s="16">
        <f>Source!S37</f>
        <v>33002.37</v>
      </c>
    </row>
    <row r="119" spans="1:11" ht="12.75">
      <c r="A119" s="7"/>
      <c r="B119" s="7"/>
      <c r="C119" s="7" t="s">
        <v>261</v>
      </c>
      <c r="D119" s="7"/>
      <c r="E119" s="7"/>
      <c r="F119" s="16">
        <f>Source!AM37</f>
        <v>0</v>
      </c>
      <c r="G119" s="33">
        <f>Source!DE37</f>
      </c>
      <c r="H119" s="7">
        <f>Source!AV37</f>
        <v>1.047</v>
      </c>
      <c r="I119" s="16">
        <f>ROUND((Source!CR37/IF(Source!BB37&lt;&gt;0,Source!BB37,1)*Source!I37),2)</f>
        <v>0</v>
      </c>
      <c r="J119" s="7">
        <f>Source!BB37</f>
        <v>1</v>
      </c>
      <c r="K119" s="16">
        <f>Source!Q37</f>
        <v>0</v>
      </c>
    </row>
    <row r="120" spans="1:12" ht="12.75">
      <c r="A120" s="7"/>
      <c r="B120" s="7"/>
      <c r="C120" s="7" t="s">
        <v>262</v>
      </c>
      <c r="D120" s="7"/>
      <c r="E120" s="7"/>
      <c r="F120" s="16">
        <f>Source!AN37</f>
        <v>0</v>
      </c>
      <c r="G120" s="33">
        <f>Source!DF37</f>
      </c>
      <c r="H120" s="7">
        <f>Source!AV37</f>
        <v>1.047</v>
      </c>
      <c r="I120" s="34" t="str">
        <f>CONCATENATE("(",TEXT(+ROUND((Source!CS37/IF(J120&lt;&gt;0,J120,1)*Source!I37),2),"0,00"),")")</f>
        <v>(0,00)</v>
      </c>
      <c r="J120" s="7">
        <f>Source!BS37</f>
        <v>12.7</v>
      </c>
      <c r="K120" s="34" t="str">
        <f>CONCATENATE("(",TEXT(+Source!R37,"0,00"),")")</f>
        <v>(0,00)</v>
      </c>
      <c r="L120">
        <f>ROUND(IF(J120&lt;&gt;0,Source!R37/J120,Source!R37),2)</f>
        <v>0</v>
      </c>
    </row>
    <row r="121" spans="1:11" ht="12.75">
      <c r="A121" s="7"/>
      <c r="B121" s="7"/>
      <c r="C121" s="7" t="s">
        <v>263</v>
      </c>
      <c r="D121" s="7"/>
      <c r="E121" s="7"/>
      <c r="F121" s="16">
        <f>Source!AL37</f>
        <v>0.49</v>
      </c>
      <c r="G121" s="7">
        <f>Source!DD37</f>
      </c>
      <c r="H121" s="7">
        <f>Source!AW37</f>
        <v>1</v>
      </c>
      <c r="I121" s="16">
        <f>ROUND((Source!CQ37/IF(Source!BC37&lt;&gt;0,Source!BC37,1)*Source!I37),2)</f>
        <v>108.78</v>
      </c>
      <c r="J121" s="7">
        <f>Source!BC37</f>
        <v>4.56</v>
      </c>
      <c r="K121" s="16">
        <f>Source!P37</f>
        <v>496.04</v>
      </c>
    </row>
    <row r="122" spans="1:11" ht="12.75">
      <c r="A122" s="7"/>
      <c r="B122" s="7"/>
      <c r="C122" s="7" t="s">
        <v>264</v>
      </c>
      <c r="D122" s="7" t="s">
        <v>265</v>
      </c>
      <c r="E122" s="7">
        <f>Source!DN37</f>
        <v>112</v>
      </c>
      <c r="F122" s="7"/>
      <c r="G122" s="7"/>
      <c r="H122" s="7"/>
      <c r="I122" s="16">
        <f>ROUND((E122/100)*ROUND((Source!CT37/IF(Source!BA37&lt;&gt;0,Source!BA37,1)*Source!I37),2),2)</f>
        <v>2910.44</v>
      </c>
      <c r="J122" s="7">
        <f>Source!AT37</f>
        <v>102</v>
      </c>
      <c r="K122" s="16">
        <f>Source!X37</f>
        <v>33662.42</v>
      </c>
    </row>
    <row r="123" spans="1:11" ht="12.75">
      <c r="A123" s="7"/>
      <c r="B123" s="7"/>
      <c r="C123" s="7" t="s">
        <v>266</v>
      </c>
      <c r="D123" s="7" t="s">
        <v>265</v>
      </c>
      <c r="E123" s="7">
        <f>Source!DO37</f>
        <v>70</v>
      </c>
      <c r="F123" s="7"/>
      <c r="G123" s="7"/>
      <c r="H123" s="7"/>
      <c r="I123" s="16">
        <f>ROUND((E123/100)*ROUND((Source!CT37/IF(Source!BA37&lt;&gt;0,Source!BA37,1)*Source!I37),2),2)</f>
        <v>1819.03</v>
      </c>
      <c r="J123" s="7">
        <f>Source!AU37</f>
        <v>45</v>
      </c>
      <c r="K123" s="16">
        <f>Source!Y37</f>
        <v>14851.07</v>
      </c>
    </row>
    <row r="124" spans="1:11" ht="12.75">
      <c r="A124" s="7"/>
      <c r="B124" s="7"/>
      <c r="C124" s="7" t="s">
        <v>267</v>
      </c>
      <c r="D124" s="7" t="s">
        <v>265</v>
      </c>
      <c r="E124" s="7">
        <v>175</v>
      </c>
      <c r="F124" s="7"/>
      <c r="G124" s="7"/>
      <c r="H124" s="7"/>
      <c r="I124" s="16">
        <f>ROUND(ROUND((Source!CS37/IF(Source!BS37&lt;&gt;0,Source!BS37,1)*Source!I37),2)*1.75,2)</f>
        <v>0</v>
      </c>
      <c r="J124" s="7">
        <v>178</v>
      </c>
      <c r="K124" s="16">
        <f>ROUND(Source!R37*J124/100,2)</f>
        <v>0</v>
      </c>
    </row>
    <row r="125" spans="1:11" ht="12.75">
      <c r="A125" s="35"/>
      <c r="B125" s="35"/>
      <c r="C125" s="35" t="s">
        <v>268</v>
      </c>
      <c r="D125" s="35" t="s">
        <v>269</v>
      </c>
      <c r="E125" s="35">
        <f>Source!AQ37</f>
        <v>1</v>
      </c>
      <c r="F125" s="35"/>
      <c r="G125" s="36">
        <f>Source!DI37</f>
      </c>
      <c r="H125" s="35">
        <f>Source!AV37</f>
        <v>1.047</v>
      </c>
      <c r="I125" s="37">
        <f>ROUND(Source!U37,2)</f>
        <v>232.43</v>
      </c>
      <c r="J125" s="35"/>
      <c r="K125" s="35"/>
    </row>
    <row r="126" spans="9:24" ht="12.75">
      <c r="I126" s="38">
        <f>ROUND((Source!CT37/IF(Source!BA37&lt;&gt;0,Source!BA37,1)*Source!I37),2)+ROUND((Source!CR37/IF(Source!BB37&lt;&gt;0,Source!BB37,1)*Source!I37),2)+SUM(I121:I124)</f>
        <v>7436.860000000001</v>
      </c>
      <c r="J126" s="10"/>
      <c r="K126" s="38">
        <f>Source!S37+Source!Q37+SUM(K121:K124)</f>
        <v>82011.9</v>
      </c>
      <c r="L126">
        <f>ROUND((Source!CT37/IF(Source!BA37&lt;&gt;0,Source!BA37,1)*Source!I37),2)</f>
        <v>2598.61</v>
      </c>
      <c r="M126" s="17">
        <f>I126</f>
        <v>7436.860000000001</v>
      </c>
      <c r="N126" s="17">
        <f>K126</f>
        <v>82011.9</v>
      </c>
      <c r="O126">
        <f>ROUND(IF(Source!BI37=1,(ROUND((Source!CT37/IF(Source!BA37&lt;&gt;0,Source!BA37,1)*Source!I37),2)+ROUND((Source!CR37/IF(Source!BB37&lt;&gt;0,Source!BB37,1)*Source!I37),2)+ROUND((Source!CQ37/IF(Source!BC37&lt;&gt;0,Source!BC37,1)*Source!I37),2)+((Source!DN37/100)*ROUND((Source!CT37/IF(Source!BA37&lt;&gt;0,Source!BA37,1)*Source!I37),2))+((Source!DO37/100)*ROUND((Source!CT37/IF(Source!BA37&lt;&gt;0,Source!BA37,1)*Source!I37),2))+(ROUND((Source!CS37/IF(Source!BS37&lt;&gt;0,Source!BS37,1)*Source!I37),2)*1.75)),0),2)</f>
        <v>0</v>
      </c>
      <c r="P126">
        <f>ROUND(IF(Source!BI37=2,(ROUND((Source!CT37/IF(Source!BA37&lt;&gt;0,Source!BA37,1)*Source!I37),2)+ROUND((Source!CR37/IF(Source!BB37&lt;&gt;0,Source!BB37,1)*Source!I37),2)+ROUND((Source!CQ37/IF(Source!BC37&lt;&gt;0,Source!BC37,1)*Source!I37),2)+((Source!DN37/100)*ROUND((Source!CT37/IF(Source!BA37&lt;&gt;0,Source!BA37,1)*Source!I37),2))+((Source!DO37/100)*ROUND((Source!CT37/IF(Source!BA37&lt;&gt;0,Source!BA37,1)*Source!I37),2))+(ROUND((Source!CS37/IF(Source!BS37&lt;&gt;0,Source!BS37,1)*Source!I37),2)*1.75)),0),2)</f>
        <v>7436.86</v>
      </c>
      <c r="Q126">
        <f>ROUND(IF(Source!BI37=3,(ROUND((Source!CT37/IF(Source!BA37&lt;&gt;0,Source!BA37,1)*Source!I37),2)+ROUND((Source!CR37/IF(Source!BB37&lt;&gt;0,Source!BB37,1)*Source!I37),2)+ROUND((Source!CQ37/IF(Source!BC37&lt;&gt;0,Source!BC37,1)*Source!I37),2)+((Source!DN37/100)*ROUND((Source!CT37/IF(Source!BA37&lt;&gt;0,Source!BA37,1)*Source!I37),2))+((Source!DO37/100)*ROUND((Source!CT37/IF(Source!BA37&lt;&gt;0,Source!BA37,1)*Source!I37),2))+(ROUND((Source!CS37/IF(Source!BS37&lt;&gt;0,Source!BS37,1)*Source!I37),2)*1.75)),0),2)</f>
        <v>0</v>
      </c>
      <c r="R126">
        <f>ROUND(IF(Source!BI37=4,(ROUND((Source!CT37/IF(Source!BA37&lt;&gt;0,Source!BA37,1)*Source!I37),2)+ROUND((Source!CR37/IF(Source!BB37&lt;&gt;0,Source!BB37,1)*Source!I37),2)+ROUND((Source!CQ37/IF(Source!BC37&lt;&gt;0,Source!BC37,1)*Source!I37),2)+((Source!DN37/100)*ROUND((Source!CT37/IF(Source!BA37&lt;&gt;0,Source!BA37,1)*Source!I37),2))+((Source!DO37/100)*ROUND((Source!CT37/IF(Source!BA37&lt;&gt;0,Source!BA37,1)*Source!I37),2))+(ROUND((Source!CS37/IF(Source!BS37&lt;&gt;0,Source!BS37,1)*Source!I37),2)*1.75)),0),2)</f>
        <v>0</v>
      </c>
      <c r="U126">
        <f>IF(Source!BI37=1,Source!O37+Source!X37+Source!Y37+Source!R37*178/100,0)</f>
        <v>0</v>
      </c>
      <c r="V126">
        <f>IF(Source!BI37=2,Source!O37+Source!X37+Source!Y37+Source!R37*178/100,0)</f>
        <v>82011.9</v>
      </c>
      <c r="W126">
        <f>IF(Source!BI37=3,Source!O37+Source!X37+Source!Y37+Source!R37*178/100,0)</f>
        <v>0</v>
      </c>
      <c r="X126">
        <f>IF(Source!BI37=4,Source!O37+Source!X37+Source!Y37+Source!R37*178/100,0)</f>
        <v>0</v>
      </c>
    </row>
    <row r="127" spans="1:25" ht="36">
      <c r="A127" s="31" t="str">
        <f>Source!E38</f>
        <v>10</v>
      </c>
      <c r="B127" s="31" t="str">
        <f>Source!F38</f>
        <v>4.8-280-1</v>
      </c>
      <c r="C127" s="14" t="str">
        <f>Source!G38</f>
        <v>ПРОКЛАДКА ПЛАСТИКОВОГО КАБЕЛЬ-КАНАЛА ПО КИРПИЧНОМУ ОСНОВАНИЮ</v>
      </c>
      <c r="D127" s="32" t="str">
        <f>Source!H38</f>
        <v>100 м</v>
      </c>
      <c r="E127" s="7">
        <f>ROUND(Source!I38,6)</f>
        <v>0.24</v>
      </c>
      <c r="F127" s="7"/>
      <c r="G127" s="7"/>
      <c r="H127" s="7"/>
      <c r="I127" s="7"/>
      <c r="J127" s="7"/>
      <c r="K127" s="7"/>
      <c r="Y127">
        <v>11</v>
      </c>
    </row>
    <row r="128" spans="1:11" ht="12.75">
      <c r="A128" s="7"/>
      <c r="B128" s="7"/>
      <c r="C128" s="7" t="s">
        <v>260</v>
      </c>
      <c r="D128" s="7"/>
      <c r="E128" s="7"/>
      <c r="F128" s="16">
        <f>Source!AO38</f>
        <v>405.5</v>
      </c>
      <c r="G128" s="33">
        <f>Source!DG38</f>
      </c>
      <c r="H128" s="7">
        <f>Source!AV38</f>
        <v>1.047</v>
      </c>
      <c r="I128" s="16">
        <f>ROUND((Source!CT38/IF(Source!BA38&lt;&gt;0,Source!BA38,1)*Source!I38),2)</f>
        <v>101.89</v>
      </c>
      <c r="J128" s="7">
        <f>Source!BA38</f>
        <v>12.7</v>
      </c>
      <c r="K128" s="16">
        <f>Source!S38</f>
        <v>1294.05</v>
      </c>
    </row>
    <row r="129" spans="1:11" ht="12.75">
      <c r="A129" s="7"/>
      <c r="B129" s="7"/>
      <c r="C129" s="7" t="s">
        <v>261</v>
      </c>
      <c r="D129" s="7"/>
      <c r="E129" s="7"/>
      <c r="F129" s="16">
        <f>Source!AM38</f>
        <v>24.51</v>
      </c>
      <c r="G129" s="33">
        <f>Source!DE38</f>
      </c>
      <c r="H129" s="7">
        <f>Source!AV38</f>
        <v>1.047</v>
      </c>
      <c r="I129" s="16">
        <f>ROUND((Source!CR38/IF(Source!BB38&lt;&gt;0,Source!BB38,1)*Source!I38),2)</f>
        <v>6.16</v>
      </c>
      <c r="J129" s="7">
        <f>Source!BB38</f>
        <v>5.3</v>
      </c>
      <c r="K129" s="16">
        <f>Source!Q38</f>
        <v>32.64</v>
      </c>
    </row>
    <row r="130" spans="1:12" ht="12.75">
      <c r="A130" s="7"/>
      <c r="B130" s="7"/>
      <c r="C130" s="7" t="s">
        <v>262</v>
      </c>
      <c r="D130" s="7"/>
      <c r="E130" s="7"/>
      <c r="F130" s="16">
        <f>Source!AN38</f>
        <v>3.66</v>
      </c>
      <c r="G130" s="33">
        <f>Source!DF38</f>
      </c>
      <c r="H130" s="7">
        <f>Source!AV38</f>
        <v>1.047</v>
      </c>
      <c r="I130" s="34" t="str">
        <f>CONCATENATE("(",TEXT(+ROUND((Source!CS38/IF(J130&lt;&gt;0,J130,1)*Source!I38),2),"0,00"),")")</f>
        <v>(0,92)</v>
      </c>
      <c r="J130" s="7">
        <f>Source!BS38</f>
        <v>12.7</v>
      </c>
      <c r="K130" s="34" t="str">
        <f>CONCATENATE("(",TEXT(+Source!R38,"0,00"),")")</f>
        <v>(11,68)</v>
      </c>
      <c r="L130">
        <f>ROUND(IF(J130&lt;&gt;0,Source!R38/J130,Source!R38),2)</f>
        <v>0.92</v>
      </c>
    </row>
    <row r="131" spans="1:11" ht="12.75">
      <c r="A131" s="7"/>
      <c r="B131" s="7"/>
      <c r="C131" s="7" t="s">
        <v>263</v>
      </c>
      <c r="D131" s="7"/>
      <c r="E131" s="7"/>
      <c r="F131" s="16">
        <f>Source!AL38</f>
        <v>1018.27</v>
      </c>
      <c r="G131" s="7">
        <f>Source!DD38</f>
      </c>
      <c r="H131" s="7">
        <f>Source!AW38</f>
        <v>1</v>
      </c>
      <c r="I131" s="16">
        <f>ROUND((Source!CQ38/IF(Source!BC38&lt;&gt;0,Source!BC38,1)*Source!I38),2)</f>
        <v>244.38</v>
      </c>
      <c r="J131" s="7">
        <f>Source!BC38</f>
        <v>1.82</v>
      </c>
      <c r="K131" s="16">
        <f>Source!P38</f>
        <v>444.78</v>
      </c>
    </row>
    <row r="132" spans="1:11" ht="12.75">
      <c r="A132" s="7"/>
      <c r="B132" s="7"/>
      <c r="C132" s="7" t="s">
        <v>264</v>
      </c>
      <c r="D132" s="7" t="s">
        <v>265</v>
      </c>
      <c r="E132" s="7">
        <f>Source!DN38</f>
        <v>112</v>
      </c>
      <c r="F132" s="7"/>
      <c r="G132" s="7"/>
      <c r="H132" s="7"/>
      <c r="I132" s="16">
        <f>ROUND((E132/100)*ROUND((Source!CT38/IF(Source!BA38&lt;&gt;0,Source!BA38,1)*Source!I38),2),2)</f>
        <v>114.12</v>
      </c>
      <c r="J132" s="7">
        <f>Source!AT38</f>
        <v>102</v>
      </c>
      <c r="K132" s="16">
        <f>Source!X38</f>
        <v>1319.93</v>
      </c>
    </row>
    <row r="133" spans="1:11" ht="12.75">
      <c r="A133" s="7"/>
      <c r="B133" s="7"/>
      <c r="C133" s="7" t="s">
        <v>266</v>
      </c>
      <c r="D133" s="7" t="s">
        <v>265</v>
      </c>
      <c r="E133" s="7">
        <f>Source!DO38</f>
        <v>70</v>
      </c>
      <c r="F133" s="7"/>
      <c r="G133" s="7"/>
      <c r="H133" s="7"/>
      <c r="I133" s="16">
        <f>ROUND((E133/100)*ROUND((Source!CT38/IF(Source!BA38&lt;&gt;0,Source!BA38,1)*Source!I38),2),2)</f>
        <v>71.32</v>
      </c>
      <c r="J133" s="7">
        <f>Source!AU38</f>
        <v>45</v>
      </c>
      <c r="K133" s="16">
        <f>Source!Y38</f>
        <v>582.32</v>
      </c>
    </row>
    <row r="134" spans="1:11" ht="12.75">
      <c r="A134" s="7"/>
      <c r="B134" s="7"/>
      <c r="C134" s="7" t="s">
        <v>267</v>
      </c>
      <c r="D134" s="7" t="s">
        <v>265</v>
      </c>
      <c r="E134" s="7">
        <v>175</v>
      </c>
      <c r="F134" s="7"/>
      <c r="G134" s="7"/>
      <c r="H134" s="7"/>
      <c r="I134" s="16">
        <f>ROUND(ROUND((Source!CS38/IF(Source!BS38&lt;&gt;0,Source!BS38,1)*Source!I38),2)*1.75,2)</f>
        <v>1.61</v>
      </c>
      <c r="J134" s="7">
        <v>178</v>
      </c>
      <c r="K134" s="16">
        <f>ROUND(Source!R38*J134/100,2)</f>
        <v>20.79</v>
      </c>
    </row>
    <row r="135" spans="1:11" ht="12.75">
      <c r="A135" s="35"/>
      <c r="B135" s="35"/>
      <c r="C135" s="35" t="s">
        <v>268</v>
      </c>
      <c r="D135" s="35" t="s">
        <v>269</v>
      </c>
      <c r="E135" s="35">
        <f>Source!AQ38</f>
        <v>33.79</v>
      </c>
      <c r="F135" s="35"/>
      <c r="G135" s="36">
        <f>Source!DI38</f>
      </c>
      <c r="H135" s="35">
        <f>Source!AV38</f>
        <v>1.047</v>
      </c>
      <c r="I135" s="37">
        <f>ROUND(Source!U38,2)</f>
        <v>8.49</v>
      </c>
      <c r="J135" s="35"/>
      <c r="K135" s="35"/>
    </row>
    <row r="136" spans="9:24" ht="12.75">
      <c r="I136" s="38">
        <f>ROUND((Source!CT38/IF(Source!BA38&lt;&gt;0,Source!BA38,1)*Source!I38),2)+ROUND((Source!CR38/IF(Source!BB38&lt;&gt;0,Source!BB38,1)*Source!I38),2)+SUM(I131:I134)</f>
        <v>539.48</v>
      </c>
      <c r="J136" s="10"/>
      <c r="K136" s="38">
        <f>Source!S38+Source!Q38+SUM(K131:K134)</f>
        <v>3694.51</v>
      </c>
      <c r="L136">
        <f>ROUND((Source!CT38/IF(Source!BA38&lt;&gt;0,Source!BA38,1)*Source!I38),2)</f>
        <v>101.89</v>
      </c>
      <c r="M136" s="17">
        <f>I136</f>
        <v>539.48</v>
      </c>
      <c r="N136" s="17">
        <f>K136</f>
        <v>3694.51</v>
      </c>
      <c r="O136">
        <f>ROUND(IF(Source!BI38=1,(ROUND((Source!CT38/IF(Source!BA38&lt;&gt;0,Source!BA38,1)*Source!I38),2)+ROUND((Source!CR38/IF(Source!BB38&lt;&gt;0,Source!BB38,1)*Source!I38),2)+ROUND((Source!CQ38/IF(Source!BC38&lt;&gt;0,Source!BC38,1)*Source!I38),2)+((Source!DN38/100)*ROUND((Source!CT38/IF(Source!BA38&lt;&gt;0,Source!BA38,1)*Source!I38),2))+((Source!DO38/100)*ROUND((Source!CT38/IF(Source!BA38&lt;&gt;0,Source!BA38,1)*Source!I38),2))+(ROUND((Source!CS38/IF(Source!BS38&lt;&gt;0,Source!BS38,1)*Source!I38),2)*1.75)),0),2)</f>
        <v>0</v>
      </c>
      <c r="P136">
        <f>ROUND(IF(Source!BI38=2,(ROUND((Source!CT38/IF(Source!BA38&lt;&gt;0,Source!BA38,1)*Source!I38),2)+ROUND((Source!CR38/IF(Source!BB38&lt;&gt;0,Source!BB38,1)*Source!I38),2)+ROUND((Source!CQ38/IF(Source!BC38&lt;&gt;0,Source!BC38,1)*Source!I38),2)+((Source!DN38/100)*ROUND((Source!CT38/IF(Source!BA38&lt;&gt;0,Source!BA38,1)*Source!I38),2))+((Source!DO38/100)*ROUND((Source!CT38/IF(Source!BA38&lt;&gt;0,Source!BA38,1)*Source!I38),2))+(ROUND((Source!CS38/IF(Source!BS38&lt;&gt;0,Source!BS38,1)*Source!I38),2)*1.75)),0),2)</f>
        <v>539.48</v>
      </c>
      <c r="Q136">
        <f>ROUND(IF(Source!BI38=3,(ROUND((Source!CT38/IF(Source!BA38&lt;&gt;0,Source!BA38,1)*Source!I38),2)+ROUND((Source!CR38/IF(Source!BB38&lt;&gt;0,Source!BB38,1)*Source!I38),2)+ROUND((Source!CQ38/IF(Source!BC38&lt;&gt;0,Source!BC38,1)*Source!I38),2)+((Source!DN38/100)*ROUND((Source!CT38/IF(Source!BA38&lt;&gt;0,Source!BA38,1)*Source!I38),2))+((Source!DO38/100)*ROUND((Source!CT38/IF(Source!BA38&lt;&gt;0,Source!BA38,1)*Source!I38),2))+(ROUND((Source!CS38/IF(Source!BS38&lt;&gt;0,Source!BS38,1)*Source!I38),2)*1.75)),0),2)</f>
        <v>0</v>
      </c>
      <c r="R136">
        <f>ROUND(IF(Source!BI38=4,(ROUND((Source!CT38/IF(Source!BA38&lt;&gt;0,Source!BA38,1)*Source!I38),2)+ROUND((Source!CR38/IF(Source!BB38&lt;&gt;0,Source!BB38,1)*Source!I38),2)+ROUND((Source!CQ38/IF(Source!BC38&lt;&gt;0,Source!BC38,1)*Source!I38),2)+((Source!DN38/100)*ROUND((Source!CT38/IF(Source!BA38&lt;&gt;0,Source!BA38,1)*Source!I38),2))+((Source!DO38/100)*ROUND((Source!CT38/IF(Source!BA38&lt;&gt;0,Source!BA38,1)*Source!I38),2))+(ROUND((Source!CS38/IF(Source!BS38&lt;&gt;0,Source!BS38,1)*Source!I38),2)*1.75)),0),2)</f>
        <v>0</v>
      </c>
      <c r="U136">
        <f>IF(Source!BI38=1,Source!O38+Source!X38+Source!Y38+Source!R38*178/100,0)</f>
        <v>0</v>
      </c>
      <c r="V136">
        <f>IF(Source!BI38=2,Source!O38+Source!X38+Source!Y38+Source!R38*178/100,0)</f>
        <v>3694.5104</v>
      </c>
      <c r="W136">
        <f>IF(Source!BI38=3,Source!O38+Source!X38+Source!Y38+Source!R38*178/100,0)</f>
        <v>0</v>
      </c>
      <c r="X136">
        <f>IF(Source!BI38=4,Source!O38+Source!X38+Source!Y38+Source!R38*178/100,0)</f>
        <v>0</v>
      </c>
    </row>
    <row r="137" spans="1:25" ht="72">
      <c r="A137" s="31" t="str">
        <f>Source!E39</f>
        <v>11</v>
      </c>
      <c r="B137" s="31" t="str">
        <f>Source!F39</f>
        <v>4.8-172-1</v>
      </c>
      <c r="C137" s="14" t="str">
        <f>Source!G39</f>
        <v>ТРУБЫ ВИНИПЛАСТОВЫЕ ПО УСТАНОВЛЕННЫМ КОНСТРУКЦИЯМ, ПО СТЕНАМ И КОЛОННАМ С КРЕПЛЕНИЕМ СКОБАМИ, ВНУТРЕННИЙ ДИАМЕТР, ММ, ДО: 25</v>
      </c>
      <c r="D137" s="32" t="str">
        <f>Source!H39</f>
        <v>100 м</v>
      </c>
      <c r="E137" s="7">
        <f>ROUND(Source!I39,6)</f>
        <v>7.25</v>
      </c>
      <c r="F137" s="7"/>
      <c r="G137" s="7"/>
      <c r="H137" s="7"/>
      <c r="I137" s="7"/>
      <c r="J137" s="7"/>
      <c r="K137" s="7"/>
      <c r="Y137">
        <v>12</v>
      </c>
    </row>
    <row r="138" spans="1:11" ht="12.75">
      <c r="A138" s="7"/>
      <c r="B138" s="7"/>
      <c r="C138" s="7" t="s">
        <v>260</v>
      </c>
      <c r="D138" s="7"/>
      <c r="E138" s="7"/>
      <c r="F138" s="16">
        <f>Source!AO39</f>
        <v>255.23</v>
      </c>
      <c r="G138" s="33">
        <f>Source!DG39</f>
      </c>
      <c r="H138" s="7">
        <f>Source!AV39</f>
        <v>1.047</v>
      </c>
      <c r="I138" s="16">
        <f>ROUND((Source!CT39/IF(Source!BA39&lt;&gt;0,Source!BA39,1)*Source!I39),2)</f>
        <v>1937.39</v>
      </c>
      <c r="J138" s="7">
        <f>Source!BA39</f>
        <v>12.7</v>
      </c>
      <c r="K138" s="16">
        <f>Source!S39</f>
        <v>24604.82</v>
      </c>
    </row>
    <row r="139" spans="1:11" ht="12.75">
      <c r="A139" s="7"/>
      <c r="B139" s="7"/>
      <c r="C139" s="7" t="s">
        <v>261</v>
      </c>
      <c r="D139" s="7"/>
      <c r="E139" s="7"/>
      <c r="F139" s="16">
        <f>Source!AM39</f>
        <v>116.22</v>
      </c>
      <c r="G139" s="33">
        <f>Source!DE39</f>
      </c>
      <c r="H139" s="7">
        <f>Source!AV39</f>
        <v>1.047</v>
      </c>
      <c r="I139" s="16">
        <f>ROUND((Source!CR39/IF(Source!BB39&lt;&gt;0,Source!BB39,1)*Source!I39),2)</f>
        <v>882.2</v>
      </c>
      <c r="J139" s="7">
        <f>Source!BB39</f>
        <v>4.81</v>
      </c>
      <c r="K139" s="16">
        <f>Source!Q39</f>
        <v>4243.37</v>
      </c>
    </row>
    <row r="140" spans="1:12" ht="12.75">
      <c r="A140" s="7"/>
      <c r="B140" s="7"/>
      <c r="C140" s="7" t="s">
        <v>262</v>
      </c>
      <c r="D140" s="7"/>
      <c r="E140" s="7"/>
      <c r="F140" s="16">
        <f>Source!AN39</f>
        <v>8.59</v>
      </c>
      <c r="G140" s="33">
        <f>Source!DF39</f>
      </c>
      <c r="H140" s="7">
        <f>Source!AV39</f>
        <v>1.047</v>
      </c>
      <c r="I140" s="34" t="str">
        <f>CONCATENATE("(",TEXT(+ROUND((Source!CS39/IF(J140&lt;&gt;0,J140,1)*Source!I39),2),"0,00"),")")</f>
        <v>(65,20)</v>
      </c>
      <c r="J140" s="7">
        <f>Source!BS39</f>
        <v>12.7</v>
      </c>
      <c r="K140" s="34" t="str">
        <f>CONCATENATE("(",TEXT(+Source!R39,"0,00"),")")</f>
        <v>(828,10)</v>
      </c>
      <c r="L140">
        <f>ROUND(IF(J140&lt;&gt;0,Source!R39/J140,Source!R39),2)</f>
        <v>65.2</v>
      </c>
    </row>
    <row r="141" spans="1:11" ht="12.75">
      <c r="A141" s="7"/>
      <c r="B141" s="7"/>
      <c r="C141" s="7" t="s">
        <v>263</v>
      </c>
      <c r="D141" s="7"/>
      <c r="E141" s="7"/>
      <c r="F141" s="16">
        <f>Source!AL39</f>
        <v>119</v>
      </c>
      <c r="G141" s="7">
        <f>Source!DD39</f>
      </c>
      <c r="H141" s="7">
        <f>Source!AW39</f>
        <v>1</v>
      </c>
      <c r="I141" s="16">
        <f>ROUND((Source!CQ39/IF(Source!BC39&lt;&gt;0,Source!BC39,1)*Source!I39),2)</f>
        <v>862.75</v>
      </c>
      <c r="J141" s="7">
        <f>Source!BC39</f>
        <v>4.56</v>
      </c>
      <c r="K141" s="16">
        <f>Source!P39</f>
        <v>3934.14</v>
      </c>
    </row>
    <row r="142" spans="1:11" ht="12.75">
      <c r="A142" s="7"/>
      <c r="B142" s="7"/>
      <c r="C142" s="7" t="s">
        <v>264</v>
      </c>
      <c r="D142" s="7" t="s">
        <v>265</v>
      </c>
      <c r="E142" s="7">
        <f>Source!DN39</f>
        <v>112</v>
      </c>
      <c r="F142" s="7"/>
      <c r="G142" s="7"/>
      <c r="H142" s="7"/>
      <c r="I142" s="16">
        <f>ROUND((E142/100)*ROUND((Source!CT39/IF(Source!BA39&lt;&gt;0,Source!BA39,1)*Source!I39),2),2)</f>
        <v>2169.88</v>
      </c>
      <c r="J142" s="7">
        <f>Source!AT39</f>
        <v>102</v>
      </c>
      <c r="K142" s="16">
        <f>Source!X39</f>
        <v>25096.92</v>
      </c>
    </row>
    <row r="143" spans="1:11" ht="12.75">
      <c r="A143" s="7"/>
      <c r="B143" s="7"/>
      <c r="C143" s="7" t="s">
        <v>266</v>
      </c>
      <c r="D143" s="7" t="s">
        <v>265</v>
      </c>
      <c r="E143" s="7">
        <f>Source!DO39</f>
        <v>70</v>
      </c>
      <c r="F143" s="7"/>
      <c r="G143" s="7"/>
      <c r="H143" s="7"/>
      <c r="I143" s="16">
        <f>ROUND((E143/100)*ROUND((Source!CT39/IF(Source!BA39&lt;&gt;0,Source!BA39,1)*Source!I39),2),2)</f>
        <v>1356.17</v>
      </c>
      <c r="J143" s="7">
        <f>Source!AU39</f>
        <v>45</v>
      </c>
      <c r="K143" s="16">
        <f>Source!Y39</f>
        <v>11072.17</v>
      </c>
    </row>
    <row r="144" spans="1:11" ht="12.75">
      <c r="A144" s="7"/>
      <c r="B144" s="7"/>
      <c r="C144" s="7" t="s">
        <v>267</v>
      </c>
      <c r="D144" s="7" t="s">
        <v>265</v>
      </c>
      <c r="E144" s="7">
        <v>175</v>
      </c>
      <c r="F144" s="7"/>
      <c r="G144" s="7"/>
      <c r="H144" s="7"/>
      <c r="I144" s="16">
        <f>ROUND(ROUND((Source!CS39/IF(Source!BS39&lt;&gt;0,Source!BS39,1)*Source!I39),2)*1.75,2)</f>
        <v>114.1</v>
      </c>
      <c r="J144" s="7">
        <v>178</v>
      </c>
      <c r="K144" s="16">
        <f>ROUND(Source!R39*J144/100,2)</f>
        <v>1474.02</v>
      </c>
    </row>
    <row r="145" spans="1:11" ht="12.75">
      <c r="A145" s="35"/>
      <c r="B145" s="35"/>
      <c r="C145" s="35" t="s">
        <v>268</v>
      </c>
      <c r="D145" s="35" t="s">
        <v>269</v>
      </c>
      <c r="E145" s="35">
        <f>Source!AQ39</f>
        <v>20.7</v>
      </c>
      <c r="F145" s="35"/>
      <c r="G145" s="36">
        <f>Source!DI39</f>
      </c>
      <c r="H145" s="35">
        <f>Source!AV39</f>
        <v>1.047</v>
      </c>
      <c r="I145" s="37">
        <f>ROUND(Source!U39,2)</f>
        <v>157.13</v>
      </c>
      <c r="J145" s="35"/>
      <c r="K145" s="35"/>
    </row>
    <row r="146" spans="9:24" ht="12.75">
      <c r="I146" s="38">
        <f>ROUND((Source!CT39/IF(Source!BA39&lt;&gt;0,Source!BA39,1)*Source!I39),2)+ROUND((Source!CR39/IF(Source!BB39&lt;&gt;0,Source!BB39,1)*Source!I39),2)+SUM(I141:I144)</f>
        <v>7322.490000000001</v>
      </c>
      <c r="J146" s="10"/>
      <c r="K146" s="38">
        <f>Source!S39+Source!Q39+SUM(K141:K144)</f>
        <v>70425.43999999999</v>
      </c>
      <c r="L146">
        <f>ROUND((Source!CT39/IF(Source!BA39&lt;&gt;0,Source!BA39,1)*Source!I39),2)</f>
        <v>1937.39</v>
      </c>
      <c r="M146" s="17">
        <f>I146</f>
        <v>7322.490000000001</v>
      </c>
      <c r="N146" s="17">
        <f>K146</f>
        <v>70425.43999999999</v>
      </c>
      <c r="O146">
        <f>ROUND(IF(Source!BI39=1,(ROUND((Source!CT39/IF(Source!BA39&lt;&gt;0,Source!BA39,1)*Source!I39),2)+ROUND((Source!CR39/IF(Source!BB39&lt;&gt;0,Source!BB39,1)*Source!I39),2)+ROUND((Source!CQ39/IF(Source!BC39&lt;&gt;0,Source!BC39,1)*Source!I39),2)+((Source!DN39/100)*ROUND((Source!CT39/IF(Source!BA39&lt;&gt;0,Source!BA39,1)*Source!I39),2))+((Source!DO39/100)*ROUND((Source!CT39/IF(Source!BA39&lt;&gt;0,Source!BA39,1)*Source!I39),2))+(ROUND((Source!CS39/IF(Source!BS39&lt;&gt;0,Source!BS39,1)*Source!I39),2)*1.75)),0),2)</f>
        <v>0</v>
      </c>
      <c r="P146">
        <f>ROUND(IF(Source!BI39=2,(ROUND((Source!CT39/IF(Source!BA39&lt;&gt;0,Source!BA39,1)*Source!I39),2)+ROUND((Source!CR39/IF(Source!BB39&lt;&gt;0,Source!BB39,1)*Source!I39),2)+ROUND((Source!CQ39/IF(Source!BC39&lt;&gt;0,Source!BC39,1)*Source!I39),2)+((Source!DN39/100)*ROUND((Source!CT39/IF(Source!BA39&lt;&gt;0,Source!BA39,1)*Source!I39),2))+((Source!DO39/100)*ROUND((Source!CT39/IF(Source!BA39&lt;&gt;0,Source!BA39,1)*Source!I39),2))+(ROUND((Source!CS39/IF(Source!BS39&lt;&gt;0,Source!BS39,1)*Source!I39),2)*1.75)),0),2)</f>
        <v>7322.49</v>
      </c>
      <c r="Q146">
        <f>ROUND(IF(Source!BI39=3,(ROUND((Source!CT39/IF(Source!BA39&lt;&gt;0,Source!BA39,1)*Source!I39),2)+ROUND((Source!CR39/IF(Source!BB39&lt;&gt;0,Source!BB39,1)*Source!I39),2)+ROUND((Source!CQ39/IF(Source!BC39&lt;&gt;0,Source!BC39,1)*Source!I39),2)+((Source!DN39/100)*ROUND((Source!CT39/IF(Source!BA39&lt;&gt;0,Source!BA39,1)*Source!I39),2))+((Source!DO39/100)*ROUND((Source!CT39/IF(Source!BA39&lt;&gt;0,Source!BA39,1)*Source!I39),2))+(ROUND((Source!CS39/IF(Source!BS39&lt;&gt;0,Source!BS39,1)*Source!I39),2)*1.75)),0),2)</f>
        <v>0</v>
      </c>
      <c r="R146">
        <f>ROUND(IF(Source!BI39=4,(ROUND((Source!CT39/IF(Source!BA39&lt;&gt;0,Source!BA39,1)*Source!I39),2)+ROUND((Source!CR39/IF(Source!BB39&lt;&gt;0,Source!BB39,1)*Source!I39),2)+ROUND((Source!CQ39/IF(Source!BC39&lt;&gt;0,Source!BC39,1)*Source!I39),2)+((Source!DN39/100)*ROUND((Source!CT39/IF(Source!BA39&lt;&gt;0,Source!BA39,1)*Source!I39),2))+((Source!DO39/100)*ROUND((Source!CT39/IF(Source!BA39&lt;&gt;0,Source!BA39,1)*Source!I39),2))+(ROUND((Source!CS39/IF(Source!BS39&lt;&gt;0,Source!BS39,1)*Source!I39),2)*1.75)),0),2)</f>
        <v>0</v>
      </c>
      <c r="U146">
        <f>IF(Source!BI39=1,Source!O39+Source!X39+Source!Y39+Source!R39*178/100,0)</f>
        <v>0</v>
      </c>
      <c r="V146">
        <f>IF(Source!BI39=2,Source!O39+Source!X39+Source!Y39+Source!R39*178/100,0)</f>
        <v>70425.438</v>
      </c>
      <c r="W146">
        <f>IF(Source!BI39=3,Source!O39+Source!X39+Source!Y39+Source!R39*178/100,0)</f>
        <v>0</v>
      </c>
      <c r="X146">
        <f>IF(Source!BI39=4,Source!O39+Source!X39+Source!Y39+Source!R39*178/100,0)</f>
        <v>0</v>
      </c>
    </row>
    <row r="147" spans="1:25" ht="24">
      <c r="A147" s="31" t="str">
        <f>Source!E40</f>
        <v>12</v>
      </c>
      <c r="B147" s="31" t="str">
        <f>Source!F40</f>
        <v>4.8-162-1</v>
      </c>
      <c r="C147" s="14" t="str">
        <f>Source!G40</f>
        <v>ПРОВОДА И КАБЕЛИ В КОРОБАХ, ПРОВОД, СЕЧЕНИЕ: ДО 6 ММ2</v>
      </c>
      <c r="D147" s="32" t="str">
        <f>Source!H40</f>
        <v>100 м</v>
      </c>
      <c r="E147" s="7">
        <f>ROUND(Source!I40,6)</f>
        <v>107</v>
      </c>
      <c r="F147" s="7"/>
      <c r="G147" s="7"/>
      <c r="H147" s="7"/>
      <c r="I147" s="7"/>
      <c r="J147" s="7"/>
      <c r="K147" s="7"/>
      <c r="Y147">
        <v>13</v>
      </c>
    </row>
    <row r="148" spans="1:11" ht="12.75">
      <c r="A148" s="7"/>
      <c r="B148" s="7"/>
      <c r="C148" s="7" t="s">
        <v>260</v>
      </c>
      <c r="D148" s="7"/>
      <c r="E148" s="7"/>
      <c r="F148" s="16">
        <f>Source!AO40</f>
        <v>38.1</v>
      </c>
      <c r="G148" s="33">
        <f>Source!DG40</f>
      </c>
      <c r="H148" s="7">
        <f>Source!AV40</f>
        <v>1.047</v>
      </c>
      <c r="I148" s="16">
        <f>ROUND((Source!CT40/IF(Source!BA40&lt;&gt;0,Source!BA40,1)*Source!I40),2)</f>
        <v>4268.3</v>
      </c>
      <c r="J148" s="7">
        <f>Source!BA40</f>
        <v>12.7</v>
      </c>
      <c r="K148" s="16">
        <f>Source!S40</f>
        <v>54207.47</v>
      </c>
    </row>
    <row r="149" spans="1:11" ht="12.75">
      <c r="A149" s="7"/>
      <c r="B149" s="7"/>
      <c r="C149" s="7" t="s">
        <v>261</v>
      </c>
      <c r="D149" s="7"/>
      <c r="E149" s="7"/>
      <c r="F149" s="16">
        <f>Source!AM40</f>
        <v>0.85</v>
      </c>
      <c r="G149" s="33">
        <f>Source!DE40</f>
      </c>
      <c r="H149" s="7">
        <f>Source!AV40</f>
        <v>1.047</v>
      </c>
      <c r="I149" s="16">
        <f>ROUND((Source!CR40/IF(Source!BB40&lt;&gt;0,Source!BB40,1)*Source!I40),2)</f>
        <v>95.22</v>
      </c>
      <c r="J149" s="7">
        <f>Source!BB40</f>
        <v>7.52</v>
      </c>
      <c r="K149" s="16">
        <f>Source!Q40</f>
        <v>716.09</v>
      </c>
    </row>
    <row r="150" spans="1:12" ht="12.75">
      <c r="A150" s="7"/>
      <c r="B150" s="7"/>
      <c r="C150" s="7" t="s">
        <v>262</v>
      </c>
      <c r="D150" s="7"/>
      <c r="E150" s="7"/>
      <c r="F150" s="16">
        <f>Source!AN40</f>
        <v>0.2</v>
      </c>
      <c r="G150" s="33">
        <f>Source!DF40</f>
      </c>
      <c r="H150" s="7">
        <f>Source!AV40</f>
        <v>1.047</v>
      </c>
      <c r="I150" s="34" t="str">
        <f>CONCATENATE("(",TEXT(+ROUND((Source!CS40/IF(J150&lt;&gt;0,J150,1)*Source!I40),2),"0,00"),")")</f>
        <v>(22,41)</v>
      </c>
      <c r="J150" s="7">
        <f>Source!BS40</f>
        <v>12.7</v>
      </c>
      <c r="K150" s="34" t="str">
        <f>CONCATENATE("(",TEXT(+Source!R40,"0,00"),")")</f>
        <v>(284,55)</v>
      </c>
      <c r="L150">
        <f>ROUND(IF(J150&lt;&gt;0,Source!R40/J150,Source!R40),2)</f>
        <v>22.41</v>
      </c>
    </row>
    <row r="151" spans="1:11" ht="12.75">
      <c r="A151" s="7"/>
      <c r="B151" s="7"/>
      <c r="C151" s="7" t="s">
        <v>263</v>
      </c>
      <c r="D151" s="7"/>
      <c r="E151" s="7"/>
      <c r="F151" s="16">
        <f>Source!AL40</f>
        <v>3.71</v>
      </c>
      <c r="G151" s="7">
        <f>Source!DD40</f>
      </c>
      <c r="H151" s="7">
        <f>Source!AW40</f>
        <v>1</v>
      </c>
      <c r="I151" s="16">
        <f>ROUND((Source!CQ40/IF(Source!BC40&lt;&gt;0,Source!BC40,1)*Source!I40),2)</f>
        <v>396.97</v>
      </c>
      <c r="J151" s="7">
        <f>Source!BC40</f>
        <v>4.27</v>
      </c>
      <c r="K151" s="16">
        <f>Source!P40</f>
        <v>1695.06</v>
      </c>
    </row>
    <row r="152" spans="1:11" ht="12.75">
      <c r="A152" s="7"/>
      <c r="B152" s="7"/>
      <c r="C152" s="7" t="s">
        <v>264</v>
      </c>
      <c r="D152" s="7" t="s">
        <v>265</v>
      </c>
      <c r="E152" s="7">
        <f>Source!DN40</f>
        <v>112</v>
      </c>
      <c r="F152" s="7"/>
      <c r="G152" s="7"/>
      <c r="H152" s="7"/>
      <c r="I152" s="16">
        <f>ROUND((E152/100)*ROUND((Source!CT40/IF(Source!BA40&lt;&gt;0,Source!BA40,1)*Source!I40),2),2)</f>
        <v>4780.5</v>
      </c>
      <c r="J152" s="7">
        <f>Source!AT40</f>
        <v>102</v>
      </c>
      <c r="K152" s="16">
        <f>Source!X40</f>
        <v>55291.62</v>
      </c>
    </row>
    <row r="153" spans="1:11" ht="12.75">
      <c r="A153" s="7"/>
      <c r="B153" s="7"/>
      <c r="C153" s="7" t="s">
        <v>266</v>
      </c>
      <c r="D153" s="7" t="s">
        <v>265</v>
      </c>
      <c r="E153" s="7">
        <f>Source!DO40</f>
        <v>70</v>
      </c>
      <c r="F153" s="7"/>
      <c r="G153" s="7"/>
      <c r="H153" s="7"/>
      <c r="I153" s="16">
        <f>ROUND((E153/100)*ROUND((Source!CT40/IF(Source!BA40&lt;&gt;0,Source!BA40,1)*Source!I40),2),2)</f>
        <v>2987.81</v>
      </c>
      <c r="J153" s="7">
        <f>Source!AU40</f>
        <v>45</v>
      </c>
      <c r="K153" s="16">
        <f>Source!Y40</f>
        <v>24393.36</v>
      </c>
    </row>
    <row r="154" spans="1:11" ht="12.75">
      <c r="A154" s="7"/>
      <c r="B154" s="7"/>
      <c r="C154" s="7" t="s">
        <v>267</v>
      </c>
      <c r="D154" s="7" t="s">
        <v>265</v>
      </c>
      <c r="E154" s="7">
        <v>175</v>
      </c>
      <c r="F154" s="7"/>
      <c r="G154" s="7"/>
      <c r="H154" s="7"/>
      <c r="I154" s="16">
        <f>ROUND(ROUND((Source!CS40/IF(Source!BS40&lt;&gt;0,Source!BS40,1)*Source!I40),2)*1.75,2)</f>
        <v>39.22</v>
      </c>
      <c r="J154" s="7">
        <v>178</v>
      </c>
      <c r="K154" s="16">
        <f>ROUND(Source!R40*J154/100,2)</f>
        <v>506.5</v>
      </c>
    </row>
    <row r="155" spans="1:11" ht="12.75">
      <c r="A155" s="35"/>
      <c r="B155" s="35"/>
      <c r="C155" s="35" t="s">
        <v>268</v>
      </c>
      <c r="D155" s="35" t="s">
        <v>269</v>
      </c>
      <c r="E155" s="35">
        <f>Source!AQ40</f>
        <v>3.09</v>
      </c>
      <c r="F155" s="35"/>
      <c r="G155" s="36">
        <f>Source!DI40</f>
      </c>
      <c r="H155" s="35">
        <f>Source!AV40</f>
        <v>1.047</v>
      </c>
      <c r="I155" s="37">
        <f>ROUND(Source!U40,2)</f>
        <v>346.17</v>
      </c>
      <c r="J155" s="35"/>
      <c r="K155" s="35"/>
    </row>
    <row r="156" spans="9:24" ht="12.75">
      <c r="I156" s="38">
        <f>ROUND((Source!CT40/IF(Source!BA40&lt;&gt;0,Source!BA40,1)*Source!I40),2)+ROUND((Source!CR40/IF(Source!BB40&lt;&gt;0,Source!BB40,1)*Source!I40),2)+SUM(I151:I154)</f>
        <v>12568.02</v>
      </c>
      <c r="J156" s="10"/>
      <c r="K156" s="38">
        <f>Source!S40+Source!Q40+SUM(K151:K154)</f>
        <v>136810.1</v>
      </c>
      <c r="L156">
        <f>ROUND((Source!CT40/IF(Source!BA40&lt;&gt;0,Source!BA40,1)*Source!I40),2)</f>
        <v>4268.3</v>
      </c>
      <c r="M156" s="17">
        <f>I156</f>
        <v>12568.02</v>
      </c>
      <c r="N156" s="17">
        <f>K156</f>
        <v>136810.1</v>
      </c>
      <c r="O156">
        <f>ROUND(IF(Source!BI40=1,(ROUND((Source!CT40/IF(Source!BA40&lt;&gt;0,Source!BA40,1)*Source!I40),2)+ROUND((Source!CR40/IF(Source!BB40&lt;&gt;0,Source!BB40,1)*Source!I40),2)+ROUND((Source!CQ40/IF(Source!BC40&lt;&gt;0,Source!BC40,1)*Source!I40),2)+((Source!DN40/100)*ROUND((Source!CT40/IF(Source!BA40&lt;&gt;0,Source!BA40,1)*Source!I40),2))+((Source!DO40/100)*ROUND((Source!CT40/IF(Source!BA40&lt;&gt;0,Source!BA40,1)*Source!I40),2))+(ROUND((Source!CS40/IF(Source!BS40&lt;&gt;0,Source!BS40,1)*Source!I40),2)*1.75)),0),2)</f>
        <v>0</v>
      </c>
      <c r="P156">
        <f>ROUND(IF(Source!BI40=2,(ROUND((Source!CT40/IF(Source!BA40&lt;&gt;0,Source!BA40,1)*Source!I40),2)+ROUND((Source!CR40/IF(Source!BB40&lt;&gt;0,Source!BB40,1)*Source!I40),2)+ROUND((Source!CQ40/IF(Source!BC40&lt;&gt;0,Source!BC40,1)*Source!I40),2)+((Source!DN40/100)*ROUND((Source!CT40/IF(Source!BA40&lt;&gt;0,Source!BA40,1)*Source!I40),2))+((Source!DO40/100)*ROUND((Source!CT40/IF(Source!BA40&lt;&gt;0,Source!BA40,1)*Source!I40),2))+(ROUND((Source!CS40/IF(Source!BS40&lt;&gt;0,Source!BS40,1)*Source!I40),2)*1.75)),0),2)</f>
        <v>12568.01</v>
      </c>
      <c r="Q156">
        <f>ROUND(IF(Source!BI40=3,(ROUND((Source!CT40/IF(Source!BA40&lt;&gt;0,Source!BA40,1)*Source!I40),2)+ROUND((Source!CR40/IF(Source!BB40&lt;&gt;0,Source!BB40,1)*Source!I40),2)+ROUND((Source!CQ40/IF(Source!BC40&lt;&gt;0,Source!BC40,1)*Source!I40),2)+((Source!DN40/100)*ROUND((Source!CT40/IF(Source!BA40&lt;&gt;0,Source!BA40,1)*Source!I40),2))+((Source!DO40/100)*ROUND((Source!CT40/IF(Source!BA40&lt;&gt;0,Source!BA40,1)*Source!I40),2))+(ROUND((Source!CS40/IF(Source!BS40&lt;&gt;0,Source!BS40,1)*Source!I40),2)*1.75)),0),2)</f>
        <v>0</v>
      </c>
      <c r="R156">
        <f>ROUND(IF(Source!BI40=4,(ROUND((Source!CT40/IF(Source!BA40&lt;&gt;0,Source!BA40,1)*Source!I40),2)+ROUND((Source!CR40/IF(Source!BB40&lt;&gt;0,Source!BB40,1)*Source!I40),2)+ROUND((Source!CQ40/IF(Source!BC40&lt;&gt;0,Source!BC40,1)*Source!I40),2)+((Source!DN40/100)*ROUND((Source!CT40/IF(Source!BA40&lt;&gt;0,Source!BA40,1)*Source!I40),2))+((Source!DO40/100)*ROUND((Source!CT40/IF(Source!BA40&lt;&gt;0,Source!BA40,1)*Source!I40),2))+(ROUND((Source!CS40/IF(Source!BS40&lt;&gt;0,Source!BS40,1)*Source!I40),2)*1.75)),0),2)</f>
        <v>0</v>
      </c>
      <c r="U156">
        <f>IF(Source!BI40=1,Source!O40+Source!X40+Source!Y40+Source!R40*178/100,0)</f>
        <v>0</v>
      </c>
      <c r="V156">
        <f>IF(Source!BI40=2,Source!O40+Source!X40+Source!Y40+Source!R40*178/100,0)</f>
        <v>136810.09900000002</v>
      </c>
      <c r="W156">
        <f>IF(Source!BI40=3,Source!O40+Source!X40+Source!Y40+Source!R40*178/100,0)</f>
        <v>0</v>
      </c>
      <c r="X156">
        <f>IF(Source!BI40=4,Source!O40+Source!X40+Source!Y40+Source!R40*178/100,0)</f>
        <v>0</v>
      </c>
    </row>
    <row r="157" spans="1:25" ht="96">
      <c r="A157" s="31" t="str">
        <f>Source!E41</f>
        <v>13</v>
      </c>
      <c r="B157" s="31" t="str">
        <f>Source!F41</f>
        <v>4.8-175-1</v>
      </c>
      <c r="C157" s="14" t="str">
        <f>Source!G41</f>
        <v>ЗАТЯГИВАНИЕ ПРОВОДОВ И КАБЕЛЕЙ В ПРОЛОЖЕННЫЕ ТРУБЫ И МЕТАЛЛИЧЕСКИЕ РУКАВА, ПРОВОД ПЕРВЫЙ ОДНОЖИЛЬНЫЙ ИЛИ МНОГОЖИЛЬНЫЙ В ОБЩЕЙ ОПЛЕТКЕ, СУММАРНОЕ СЕЧЕНИЕ: ДО 2,5 ММ2</v>
      </c>
      <c r="D157" s="32" t="str">
        <f>Source!H41</f>
        <v>100 м</v>
      </c>
      <c r="E157" s="7">
        <f>ROUND(Source!I41,6)</f>
        <v>7.25</v>
      </c>
      <c r="F157" s="7"/>
      <c r="G157" s="7"/>
      <c r="H157" s="7"/>
      <c r="I157" s="7"/>
      <c r="J157" s="7"/>
      <c r="K157" s="7"/>
      <c r="Y157">
        <v>14</v>
      </c>
    </row>
    <row r="158" spans="1:11" ht="12.75">
      <c r="A158" s="7"/>
      <c r="B158" s="7"/>
      <c r="C158" s="7" t="s">
        <v>260</v>
      </c>
      <c r="D158" s="7"/>
      <c r="E158" s="7"/>
      <c r="F158" s="16">
        <f>Source!AO41</f>
        <v>63.5</v>
      </c>
      <c r="G158" s="33">
        <f>Source!DG41</f>
      </c>
      <c r="H158" s="7">
        <f>Source!AV41</f>
        <v>1.047</v>
      </c>
      <c r="I158" s="16">
        <f>ROUND((Source!CT41/IF(Source!BA41&lt;&gt;0,Source!BA41,1)*Source!I41),2)</f>
        <v>482.01</v>
      </c>
      <c r="J158" s="7">
        <f>Source!BA41</f>
        <v>12.7</v>
      </c>
      <c r="K158" s="16">
        <f>Source!S41</f>
        <v>6121.56</v>
      </c>
    </row>
    <row r="159" spans="1:11" ht="12.75">
      <c r="A159" s="7"/>
      <c r="B159" s="7"/>
      <c r="C159" s="7" t="s">
        <v>261</v>
      </c>
      <c r="D159" s="7"/>
      <c r="E159" s="7"/>
      <c r="F159" s="16">
        <f>Source!AM41</f>
        <v>0.85</v>
      </c>
      <c r="G159" s="33">
        <f>Source!DE41</f>
      </c>
      <c r="H159" s="7">
        <f>Source!AV41</f>
        <v>1.047</v>
      </c>
      <c r="I159" s="16">
        <f>ROUND((Source!CR41/IF(Source!BB41&lt;&gt;0,Source!BB41,1)*Source!I41),2)</f>
        <v>6.45</v>
      </c>
      <c r="J159" s="7">
        <f>Source!BB41</f>
        <v>7.52</v>
      </c>
      <c r="K159" s="16">
        <f>Source!Q41</f>
        <v>48.52</v>
      </c>
    </row>
    <row r="160" spans="1:12" ht="12.75">
      <c r="A160" s="7"/>
      <c r="B160" s="7"/>
      <c r="C160" s="7" t="s">
        <v>262</v>
      </c>
      <c r="D160" s="7"/>
      <c r="E160" s="7"/>
      <c r="F160" s="16">
        <f>Source!AN41</f>
        <v>0.2</v>
      </c>
      <c r="G160" s="33">
        <f>Source!DF41</f>
      </c>
      <c r="H160" s="7">
        <f>Source!AV41</f>
        <v>1.047</v>
      </c>
      <c r="I160" s="34" t="str">
        <f>CONCATENATE("(",TEXT(+ROUND((Source!CS41/IF(J160&lt;&gt;0,J160,1)*Source!I41),2),"0,00"),")")</f>
        <v>(1,52)</v>
      </c>
      <c r="J160" s="7">
        <f>Source!BS41</f>
        <v>12.7</v>
      </c>
      <c r="K160" s="34" t="str">
        <f>CONCATENATE("(",TEXT(+Source!R41,"0,00"),")")</f>
        <v>(19,28)</v>
      </c>
      <c r="L160">
        <f>ROUND(IF(J160&lt;&gt;0,Source!R41/J160,Source!R41),2)</f>
        <v>1.52</v>
      </c>
    </row>
    <row r="161" spans="1:11" ht="12.75">
      <c r="A161" s="7"/>
      <c r="B161" s="7"/>
      <c r="C161" s="7" t="s">
        <v>263</v>
      </c>
      <c r="D161" s="7"/>
      <c r="E161" s="7"/>
      <c r="F161" s="16">
        <f>Source!AL41</f>
        <v>6.37</v>
      </c>
      <c r="G161" s="7">
        <f>Source!DD41</f>
      </c>
      <c r="H161" s="7">
        <f>Source!AW41</f>
        <v>1</v>
      </c>
      <c r="I161" s="16">
        <f>ROUND((Source!CQ41/IF(Source!BC41&lt;&gt;0,Source!BC41,1)*Source!I41),2)</f>
        <v>46.18</v>
      </c>
      <c r="J161" s="7">
        <f>Source!BC41</f>
        <v>4.27</v>
      </c>
      <c r="K161" s="16">
        <f>Source!P41</f>
        <v>197.2</v>
      </c>
    </row>
    <row r="162" spans="1:11" ht="12.75">
      <c r="A162" s="7"/>
      <c r="B162" s="7"/>
      <c r="C162" s="7" t="s">
        <v>264</v>
      </c>
      <c r="D162" s="7" t="s">
        <v>265</v>
      </c>
      <c r="E162" s="7">
        <f>Source!DN41</f>
        <v>112</v>
      </c>
      <c r="F162" s="7"/>
      <c r="G162" s="7"/>
      <c r="H162" s="7"/>
      <c r="I162" s="16">
        <f>ROUND((E162/100)*ROUND((Source!CT41/IF(Source!BA41&lt;&gt;0,Source!BA41,1)*Source!I41),2),2)</f>
        <v>539.85</v>
      </c>
      <c r="J162" s="7">
        <f>Source!AT41</f>
        <v>102</v>
      </c>
      <c r="K162" s="16">
        <f>Source!X41</f>
        <v>6243.99</v>
      </c>
    </row>
    <row r="163" spans="1:11" ht="12.75">
      <c r="A163" s="7"/>
      <c r="B163" s="7"/>
      <c r="C163" s="7" t="s">
        <v>266</v>
      </c>
      <c r="D163" s="7" t="s">
        <v>265</v>
      </c>
      <c r="E163" s="7">
        <f>Source!DO41</f>
        <v>70</v>
      </c>
      <c r="F163" s="7"/>
      <c r="G163" s="7"/>
      <c r="H163" s="7"/>
      <c r="I163" s="16">
        <f>ROUND((E163/100)*ROUND((Source!CT41/IF(Source!BA41&lt;&gt;0,Source!BA41,1)*Source!I41),2),2)</f>
        <v>337.41</v>
      </c>
      <c r="J163" s="7">
        <f>Source!AU41</f>
        <v>45</v>
      </c>
      <c r="K163" s="16">
        <f>Source!Y41</f>
        <v>2754.7</v>
      </c>
    </row>
    <row r="164" spans="1:11" ht="12.75">
      <c r="A164" s="7"/>
      <c r="B164" s="7"/>
      <c r="C164" s="7" t="s">
        <v>267</v>
      </c>
      <c r="D164" s="7" t="s">
        <v>265</v>
      </c>
      <c r="E164" s="7">
        <v>175</v>
      </c>
      <c r="F164" s="7"/>
      <c r="G164" s="7"/>
      <c r="H164" s="7"/>
      <c r="I164" s="16">
        <f>ROUND(ROUND((Source!CS41/IF(Source!BS41&lt;&gt;0,Source!BS41,1)*Source!I41),2)*1.75,2)</f>
        <v>2.66</v>
      </c>
      <c r="J164" s="7">
        <v>178</v>
      </c>
      <c r="K164" s="16">
        <f>ROUND(Source!R41*J164/100,2)</f>
        <v>34.32</v>
      </c>
    </row>
    <row r="165" spans="1:11" ht="12.75">
      <c r="A165" s="35"/>
      <c r="B165" s="35"/>
      <c r="C165" s="35" t="s">
        <v>268</v>
      </c>
      <c r="D165" s="35" t="s">
        <v>269</v>
      </c>
      <c r="E165" s="35">
        <f>Source!AQ41</f>
        <v>5.15</v>
      </c>
      <c r="F165" s="35"/>
      <c r="G165" s="36">
        <f>Source!DI41</f>
      </c>
      <c r="H165" s="35">
        <f>Source!AV41</f>
        <v>1.047</v>
      </c>
      <c r="I165" s="37">
        <f>ROUND(Source!U41,2)</f>
        <v>39.09</v>
      </c>
      <c r="J165" s="35"/>
      <c r="K165" s="35"/>
    </row>
    <row r="166" spans="9:24" ht="12.75">
      <c r="I166" s="38">
        <f>ROUND((Source!CT41/IF(Source!BA41&lt;&gt;0,Source!BA41,1)*Source!I41),2)+ROUND((Source!CR41/IF(Source!BB41&lt;&gt;0,Source!BB41,1)*Source!I41),2)+SUM(I161:I164)</f>
        <v>1414.56</v>
      </c>
      <c r="J166" s="10"/>
      <c r="K166" s="38">
        <f>Source!S41+Source!Q41+SUM(K161:K164)</f>
        <v>15400.29</v>
      </c>
      <c r="L166">
        <f>ROUND((Source!CT41/IF(Source!BA41&lt;&gt;0,Source!BA41,1)*Source!I41),2)</f>
        <v>482.01</v>
      </c>
      <c r="M166" s="17">
        <f>I166</f>
        <v>1414.56</v>
      </c>
      <c r="N166" s="17">
        <f>K166</f>
        <v>15400.29</v>
      </c>
      <c r="O166">
        <f>ROUND(IF(Source!BI41=1,(ROUND((Source!CT41/IF(Source!BA41&lt;&gt;0,Source!BA41,1)*Source!I41),2)+ROUND((Source!CR41/IF(Source!BB41&lt;&gt;0,Source!BB41,1)*Source!I41),2)+ROUND((Source!CQ41/IF(Source!BC41&lt;&gt;0,Source!BC41,1)*Source!I41),2)+((Source!DN41/100)*ROUND((Source!CT41/IF(Source!BA41&lt;&gt;0,Source!BA41,1)*Source!I41),2))+((Source!DO41/100)*ROUND((Source!CT41/IF(Source!BA41&lt;&gt;0,Source!BA41,1)*Source!I41),2))+(ROUND((Source!CS41/IF(Source!BS41&lt;&gt;0,Source!BS41,1)*Source!I41),2)*1.75)),0),2)</f>
        <v>0</v>
      </c>
      <c r="P166">
        <f>ROUND(IF(Source!BI41=2,(ROUND((Source!CT41/IF(Source!BA41&lt;&gt;0,Source!BA41,1)*Source!I41),2)+ROUND((Source!CR41/IF(Source!BB41&lt;&gt;0,Source!BB41,1)*Source!I41),2)+ROUND((Source!CQ41/IF(Source!BC41&lt;&gt;0,Source!BC41,1)*Source!I41),2)+((Source!DN41/100)*ROUND((Source!CT41/IF(Source!BA41&lt;&gt;0,Source!BA41,1)*Source!I41),2))+((Source!DO41/100)*ROUND((Source!CT41/IF(Source!BA41&lt;&gt;0,Source!BA41,1)*Source!I41),2))+(ROUND((Source!CS41/IF(Source!BS41&lt;&gt;0,Source!BS41,1)*Source!I41),2)*1.75)),0),2)</f>
        <v>1414.56</v>
      </c>
      <c r="Q166">
        <f>ROUND(IF(Source!BI41=3,(ROUND((Source!CT41/IF(Source!BA41&lt;&gt;0,Source!BA41,1)*Source!I41),2)+ROUND((Source!CR41/IF(Source!BB41&lt;&gt;0,Source!BB41,1)*Source!I41),2)+ROUND((Source!CQ41/IF(Source!BC41&lt;&gt;0,Source!BC41,1)*Source!I41),2)+((Source!DN41/100)*ROUND((Source!CT41/IF(Source!BA41&lt;&gt;0,Source!BA41,1)*Source!I41),2))+((Source!DO41/100)*ROUND((Source!CT41/IF(Source!BA41&lt;&gt;0,Source!BA41,1)*Source!I41),2))+(ROUND((Source!CS41/IF(Source!BS41&lt;&gt;0,Source!BS41,1)*Source!I41),2)*1.75)),0),2)</f>
        <v>0</v>
      </c>
      <c r="R166">
        <f>ROUND(IF(Source!BI41=4,(ROUND((Source!CT41/IF(Source!BA41&lt;&gt;0,Source!BA41,1)*Source!I41),2)+ROUND((Source!CR41/IF(Source!BB41&lt;&gt;0,Source!BB41,1)*Source!I41),2)+ROUND((Source!CQ41/IF(Source!BC41&lt;&gt;0,Source!BC41,1)*Source!I41),2)+((Source!DN41/100)*ROUND((Source!CT41/IF(Source!BA41&lt;&gt;0,Source!BA41,1)*Source!I41),2))+((Source!DO41/100)*ROUND((Source!CT41/IF(Source!BA41&lt;&gt;0,Source!BA41,1)*Source!I41),2))+(ROUND((Source!CS41/IF(Source!BS41&lt;&gt;0,Source!BS41,1)*Source!I41),2)*1.75)),0),2)</f>
        <v>0</v>
      </c>
      <c r="U166">
        <f>IF(Source!BI41=1,Source!O41+Source!X41+Source!Y41+Source!R41*178/100,0)</f>
        <v>0</v>
      </c>
      <c r="V166">
        <f>IF(Source!BI41=2,Source!O41+Source!X41+Source!Y41+Source!R41*178/100,0)</f>
        <v>15400.288400000001</v>
      </c>
      <c r="W166">
        <f>IF(Source!BI41=3,Source!O41+Source!X41+Source!Y41+Source!R41*178/100,0)</f>
        <v>0</v>
      </c>
      <c r="X166">
        <f>IF(Source!BI41=4,Source!O41+Source!X41+Source!Y41+Source!R41*178/100,0)</f>
        <v>0</v>
      </c>
    </row>
    <row r="167" spans="1:25" ht="96">
      <c r="A167" s="31" t="str">
        <f>Source!E42</f>
        <v>14</v>
      </c>
      <c r="B167" s="31" t="str">
        <f>Source!F42</f>
        <v>4.8-175-9</v>
      </c>
      <c r="C167" s="14" t="str">
        <f>Source!G42</f>
        <v>ЗАТЯГИВАНИЕ ПРОВОДОВ И КАБЕЛЕЙ В ПРОЛОЖЕННЫЕ ТРУБЫ И МЕТАЛЛИЧЕСКИЕ РУКАВА, ПРОВОД КАЖДЫЙ ПОСЛЕДУЮЩИЙ ОДНОЖИЛЬНЫЙ ИЛИ МНОГОЖИЛЬНЫЙ В ОБЩЕЙ ОПЛЕТКЕ, СУММАРНОЕ СЕЧЕНИЕ ДО 6 ММ2</v>
      </c>
      <c r="D167" s="32" t="str">
        <f>Source!H42</f>
        <v>100 м</v>
      </c>
      <c r="E167" s="7">
        <f>ROUND(Source!I42,6)</f>
        <v>7.25</v>
      </c>
      <c r="F167" s="7"/>
      <c r="G167" s="7"/>
      <c r="H167" s="7"/>
      <c r="I167" s="7"/>
      <c r="J167" s="7"/>
      <c r="K167" s="7"/>
      <c r="Y167">
        <v>15</v>
      </c>
    </row>
    <row r="168" spans="1:11" ht="12.75">
      <c r="A168" s="7"/>
      <c r="B168" s="7"/>
      <c r="C168" s="7" t="s">
        <v>260</v>
      </c>
      <c r="D168" s="7"/>
      <c r="E168" s="7"/>
      <c r="F168" s="16">
        <f>Source!AO42</f>
        <v>25.89</v>
      </c>
      <c r="G168" s="33">
        <f>Source!DG42</f>
      </c>
      <c r="H168" s="7">
        <f>Source!AV42</f>
        <v>1.047</v>
      </c>
      <c r="I168" s="16">
        <f>ROUND((Source!CT42/IF(Source!BA42&lt;&gt;0,Source!BA42,1)*Source!I42),2)</f>
        <v>196.52</v>
      </c>
      <c r="J168" s="7">
        <f>Source!BA42</f>
        <v>12.7</v>
      </c>
      <c r="K168" s="16">
        <f>Source!S42</f>
        <v>2495.86</v>
      </c>
    </row>
    <row r="169" spans="1:11" ht="12.75">
      <c r="A169" s="7"/>
      <c r="B169" s="7"/>
      <c r="C169" s="7" t="s">
        <v>261</v>
      </c>
      <c r="D169" s="7"/>
      <c r="E169" s="7"/>
      <c r="F169" s="16">
        <f>Source!AM42</f>
        <v>0.85</v>
      </c>
      <c r="G169" s="33">
        <f>Source!DE42</f>
      </c>
      <c r="H169" s="7">
        <f>Source!AV42</f>
        <v>1.047</v>
      </c>
      <c r="I169" s="16">
        <f>ROUND((Source!CR42/IF(Source!BB42&lt;&gt;0,Source!BB42,1)*Source!I42),2)</f>
        <v>6.45</v>
      </c>
      <c r="J169" s="7">
        <f>Source!BB42</f>
        <v>7.52</v>
      </c>
      <c r="K169" s="16">
        <f>Source!Q42</f>
        <v>48.52</v>
      </c>
    </row>
    <row r="170" spans="1:12" ht="12.75">
      <c r="A170" s="7"/>
      <c r="B170" s="7"/>
      <c r="C170" s="7" t="s">
        <v>262</v>
      </c>
      <c r="D170" s="7"/>
      <c r="E170" s="7"/>
      <c r="F170" s="16">
        <f>Source!AN42</f>
        <v>0.2</v>
      </c>
      <c r="G170" s="33">
        <f>Source!DF42</f>
      </c>
      <c r="H170" s="7">
        <f>Source!AV42</f>
        <v>1.047</v>
      </c>
      <c r="I170" s="34" t="str">
        <f>CONCATENATE("(",TEXT(+ROUND((Source!CS42/IF(J170&lt;&gt;0,J170,1)*Source!I42),2),"0,00"),")")</f>
        <v>(1,52)</v>
      </c>
      <c r="J170" s="7">
        <f>Source!BS42</f>
        <v>12.7</v>
      </c>
      <c r="K170" s="34" t="str">
        <f>CONCATENATE("(",TEXT(+Source!R42,"0,00"),")")</f>
        <v>(19,28)</v>
      </c>
      <c r="L170">
        <f>ROUND(IF(J170&lt;&gt;0,Source!R42/J170,Source!R42),2)</f>
        <v>1.52</v>
      </c>
    </row>
    <row r="171" spans="1:11" ht="12.75">
      <c r="A171" s="7"/>
      <c r="B171" s="7"/>
      <c r="C171" s="7" t="s">
        <v>263</v>
      </c>
      <c r="D171" s="7"/>
      <c r="E171" s="7"/>
      <c r="F171" s="16">
        <f>Source!AL42</f>
        <v>9.59</v>
      </c>
      <c r="G171" s="7">
        <f>Source!DD42</f>
      </c>
      <c r="H171" s="7">
        <f>Source!AW42</f>
        <v>1</v>
      </c>
      <c r="I171" s="16">
        <f>ROUND((Source!CQ42/IF(Source!BC42&lt;&gt;0,Source!BC42,1)*Source!I42),2)</f>
        <v>69.53</v>
      </c>
      <c r="J171" s="7">
        <f>Source!BC42</f>
        <v>4.27</v>
      </c>
      <c r="K171" s="16">
        <f>Source!P42</f>
        <v>296.88</v>
      </c>
    </row>
    <row r="172" spans="1:11" ht="12.75">
      <c r="A172" s="7"/>
      <c r="B172" s="7"/>
      <c r="C172" s="7" t="s">
        <v>264</v>
      </c>
      <c r="D172" s="7" t="s">
        <v>265</v>
      </c>
      <c r="E172" s="7">
        <f>Source!DN42</f>
        <v>112</v>
      </c>
      <c r="F172" s="7"/>
      <c r="G172" s="7"/>
      <c r="H172" s="7"/>
      <c r="I172" s="16">
        <f>ROUND((E172/100)*ROUND((Source!CT42/IF(Source!BA42&lt;&gt;0,Source!BA42,1)*Source!I42),2),2)</f>
        <v>220.1</v>
      </c>
      <c r="J172" s="7">
        <f>Source!AT42</f>
        <v>102</v>
      </c>
      <c r="K172" s="16">
        <f>Source!X42</f>
        <v>2545.78</v>
      </c>
    </row>
    <row r="173" spans="1:11" ht="12.75">
      <c r="A173" s="7"/>
      <c r="B173" s="7"/>
      <c r="C173" s="7" t="s">
        <v>266</v>
      </c>
      <c r="D173" s="7" t="s">
        <v>265</v>
      </c>
      <c r="E173" s="7">
        <f>Source!DO42</f>
        <v>70</v>
      </c>
      <c r="F173" s="7"/>
      <c r="G173" s="7"/>
      <c r="H173" s="7"/>
      <c r="I173" s="16">
        <f>ROUND((E173/100)*ROUND((Source!CT42/IF(Source!BA42&lt;&gt;0,Source!BA42,1)*Source!I42),2),2)</f>
        <v>137.56</v>
      </c>
      <c r="J173" s="7">
        <f>Source!AU42</f>
        <v>45</v>
      </c>
      <c r="K173" s="16">
        <f>Source!Y42</f>
        <v>1123.14</v>
      </c>
    </row>
    <row r="174" spans="1:11" ht="12.75">
      <c r="A174" s="7"/>
      <c r="B174" s="7"/>
      <c r="C174" s="7" t="s">
        <v>267</v>
      </c>
      <c r="D174" s="7" t="s">
        <v>265</v>
      </c>
      <c r="E174" s="7">
        <v>175</v>
      </c>
      <c r="F174" s="7"/>
      <c r="G174" s="7"/>
      <c r="H174" s="7"/>
      <c r="I174" s="16">
        <f>ROUND(ROUND((Source!CS42/IF(Source!BS42&lt;&gt;0,Source!BS42,1)*Source!I42),2)*1.75,2)</f>
        <v>2.66</v>
      </c>
      <c r="J174" s="7">
        <v>178</v>
      </c>
      <c r="K174" s="16">
        <f>ROUND(Source!R42*J174/100,2)</f>
        <v>34.32</v>
      </c>
    </row>
    <row r="175" spans="1:11" ht="12.75">
      <c r="A175" s="35"/>
      <c r="B175" s="35"/>
      <c r="C175" s="35" t="s">
        <v>268</v>
      </c>
      <c r="D175" s="35" t="s">
        <v>269</v>
      </c>
      <c r="E175" s="35">
        <f>Source!AQ42</f>
        <v>2.1</v>
      </c>
      <c r="F175" s="35"/>
      <c r="G175" s="36">
        <f>Source!DI42</f>
      </c>
      <c r="H175" s="35">
        <f>Source!AV42</f>
        <v>1.047</v>
      </c>
      <c r="I175" s="37">
        <f>ROUND(Source!U42,2)</f>
        <v>15.94</v>
      </c>
      <c r="J175" s="35"/>
      <c r="K175" s="35"/>
    </row>
    <row r="176" spans="9:24" ht="12.75">
      <c r="I176" s="38">
        <f>ROUND((Source!CT42/IF(Source!BA42&lt;&gt;0,Source!BA42,1)*Source!I42),2)+ROUND((Source!CR42/IF(Source!BB42&lt;&gt;0,Source!BB42,1)*Source!I42),2)+SUM(I171:I174)</f>
        <v>632.82</v>
      </c>
      <c r="J176" s="10"/>
      <c r="K176" s="38">
        <f>Source!S42+Source!Q42+SUM(K171:K174)</f>
        <v>6544.5</v>
      </c>
      <c r="L176">
        <f>ROUND((Source!CT42/IF(Source!BA42&lt;&gt;0,Source!BA42,1)*Source!I42),2)</f>
        <v>196.52</v>
      </c>
      <c r="M176" s="17">
        <f>I176</f>
        <v>632.82</v>
      </c>
      <c r="N176" s="17">
        <f>K176</f>
        <v>6544.5</v>
      </c>
      <c r="O176">
        <f>ROUND(IF(Source!BI42=1,(ROUND((Source!CT42/IF(Source!BA42&lt;&gt;0,Source!BA42,1)*Source!I42),2)+ROUND((Source!CR42/IF(Source!BB42&lt;&gt;0,Source!BB42,1)*Source!I42),2)+ROUND((Source!CQ42/IF(Source!BC42&lt;&gt;0,Source!BC42,1)*Source!I42),2)+((Source!DN42/100)*ROUND((Source!CT42/IF(Source!BA42&lt;&gt;0,Source!BA42,1)*Source!I42),2))+((Source!DO42/100)*ROUND((Source!CT42/IF(Source!BA42&lt;&gt;0,Source!BA42,1)*Source!I42),2))+(ROUND((Source!CS42/IF(Source!BS42&lt;&gt;0,Source!BS42,1)*Source!I42),2)*1.75)),0),2)</f>
        <v>0</v>
      </c>
      <c r="P176">
        <f>ROUND(IF(Source!BI42=2,(ROUND((Source!CT42/IF(Source!BA42&lt;&gt;0,Source!BA42,1)*Source!I42),2)+ROUND((Source!CR42/IF(Source!BB42&lt;&gt;0,Source!BB42,1)*Source!I42),2)+ROUND((Source!CQ42/IF(Source!BC42&lt;&gt;0,Source!BC42,1)*Source!I42),2)+((Source!DN42/100)*ROUND((Source!CT42/IF(Source!BA42&lt;&gt;0,Source!BA42,1)*Source!I42),2))+((Source!DO42/100)*ROUND((Source!CT42/IF(Source!BA42&lt;&gt;0,Source!BA42,1)*Source!I42),2))+(ROUND((Source!CS42/IF(Source!BS42&lt;&gt;0,Source!BS42,1)*Source!I42),2)*1.75)),0),2)</f>
        <v>632.83</v>
      </c>
      <c r="Q176">
        <f>ROUND(IF(Source!BI42=3,(ROUND((Source!CT42/IF(Source!BA42&lt;&gt;0,Source!BA42,1)*Source!I42),2)+ROUND((Source!CR42/IF(Source!BB42&lt;&gt;0,Source!BB42,1)*Source!I42),2)+ROUND((Source!CQ42/IF(Source!BC42&lt;&gt;0,Source!BC42,1)*Source!I42),2)+((Source!DN42/100)*ROUND((Source!CT42/IF(Source!BA42&lt;&gt;0,Source!BA42,1)*Source!I42),2))+((Source!DO42/100)*ROUND((Source!CT42/IF(Source!BA42&lt;&gt;0,Source!BA42,1)*Source!I42),2))+(ROUND((Source!CS42/IF(Source!BS42&lt;&gt;0,Source!BS42,1)*Source!I42),2)*1.75)),0),2)</f>
        <v>0</v>
      </c>
      <c r="R176">
        <f>ROUND(IF(Source!BI42=4,(ROUND((Source!CT42/IF(Source!BA42&lt;&gt;0,Source!BA42,1)*Source!I42),2)+ROUND((Source!CR42/IF(Source!BB42&lt;&gt;0,Source!BB42,1)*Source!I42),2)+ROUND((Source!CQ42/IF(Source!BC42&lt;&gt;0,Source!BC42,1)*Source!I42),2)+((Source!DN42/100)*ROUND((Source!CT42/IF(Source!BA42&lt;&gt;0,Source!BA42,1)*Source!I42),2))+((Source!DO42/100)*ROUND((Source!CT42/IF(Source!BA42&lt;&gt;0,Source!BA42,1)*Source!I42),2))+(ROUND((Source!CS42/IF(Source!BS42&lt;&gt;0,Source!BS42,1)*Source!I42),2)*1.75)),0),2)</f>
        <v>0</v>
      </c>
      <c r="U176">
        <f>IF(Source!BI42=1,Source!O42+Source!X42+Source!Y42+Source!R42*178/100,0)</f>
        <v>0</v>
      </c>
      <c r="V176">
        <f>IF(Source!BI42=2,Source!O42+Source!X42+Source!Y42+Source!R42*178/100,0)</f>
        <v>6544.498400000001</v>
      </c>
      <c r="W176">
        <f>IF(Source!BI42=3,Source!O42+Source!X42+Source!Y42+Source!R42*178/100,0)</f>
        <v>0</v>
      </c>
      <c r="X176">
        <f>IF(Source!BI42=4,Source!O42+Source!X42+Source!Y42+Source!R42*178/100,0)</f>
        <v>0</v>
      </c>
    </row>
    <row r="177" spans="1:25" ht="36">
      <c r="A177" s="31" t="str">
        <f>Source!E43</f>
        <v>15</v>
      </c>
      <c r="B177" s="31" t="str">
        <f>Source!F43</f>
        <v>4.11-18-1</v>
      </c>
      <c r="C177" s="14" t="str">
        <f>Source!G43</f>
        <v>ЭЛЕКТРИЧЕСКИЕ ПРОВОДКИ В ЩИТАХ И ПУЛЬТАХ ШКАФНЫХ И ПАНЕЛЬНЫХ</v>
      </c>
      <c r="D177" s="32" t="str">
        <f>Source!H43</f>
        <v>100 м</v>
      </c>
      <c r="E177" s="7">
        <f>ROUND(Source!I43,6)</f>
        <v>0.5</v>
      </c>
      <c r="F177" s="7"/>
      <c r="G177" s="7"/>
      <c r="H177" s="7"/>
      <c r="I177" s="7"/>
      <c r="J177" s="7"/>
      <c r="K177" s="7"/>
      <c r="Y177">
        <v>16</v>
      </c>
    </row>
    <row r="178" spans="1:11" ht="12.75">
      <c r="A178" s="7"/>
      <c r="B178" s="7"/>
      <c r="C178" s="7" t="s">
        <v>260</v>
      </c>
      <c r="D178" s="7"/>
      <c r="E178" s="7"/>
      <c r="F178" s="16">
        <f>Source!AO43</f>
        <v>134.79</v>
      </c>
      <c r="G178" s="33">
        <f>Source!DG43</f>
      </c>
      <c r="H178" s="7">
        <f>Source!AV43</f>
        <v>1.047</v>
      </c>
      <c r="I178" s="16">
        <f>ROUND((Source!CT43/IF(Source!BA43&lt;&gt;0,Source!BA43,1)*Source!I43),2)</f>
        <v>70.56</v>
      </c>
      <c r="J178" s="7">
        <f>Source!BA43</f>
        <v>12.7</v>
      </c>
      <c r="K178" s="16">
        <f>Source!S43</f>
        <v>896.14</v>
      </c>
    </row>
    <row r="179" spans="1:11" ht="12.75">
      <c r="A179" s="7"/>
      <c r="B179" s="7"/>
      <c r="C179" s="7" t="s">
        <v>261</v>
      </c>
      <c r="D179" s="7"/>
      <c r="E179" s="7"/>
      <c r="F179" s="16">
        <f>Source!AM43</f>
        <v>0</v>
      </c>
      <c r="G179" s="33">
        <f>Source!DE43</f>
      </c>
      <c r="H179" s="7">
        <f>Source!AV43</f>
        <v>1.047</v>
      </c>
      <c r="I179" s="16">
        <f>ROUND((Source!CR43/IF(Source!BB43&lt;&gt;0,Source!BB43,1)*Source!I43),2)</f>
        <v>0</v>
      </c>
      <c r="J179" s="7">
        <f>Source!BB43</f>
        <v>1</v>
      </c>
      <c r="K179" s="16">
        <f>Source!Q43</f>
        <v>0</v>
      </c>
    </row>
    <row r="180" spans="1:12" ht="12.75">
      <c r="A180" s="7"/>
      <c r="B180" s="7"/>
      <c r="C180" s="7" t="s">
        <v>262</v>
      </c>
      <c r="D180" s="7"/>
      <c r="E180" s="7"/>
      <c r="F180" s="16">
        <f>Source!AN43</f>
        <v>0</v>
      </c>
      <c r="G180" s="33">
        <f>Source!DF43</f>
      </c>
      <c r="H180" s="7">
        <f>Source!AV43</f>
        <v>1.047</v>
      </c>
      <c r="I180" s="34" t="str">
        <f>CONCATENATE("(",TEXT(+ROUND((Source!CS43/IF(J180&lt;&gt;0,J180,1)*Source!I43),2),"0,00"),")")</f>
        <v>(0,00)</v>
      </c>
      <c r="J180" s="7">
        <f>Source!BS43</f>
        <v>12.7</v>
      </c>
      <c r="K180" s="34" t="str">
        <f>CONCATENATE("(",TEXT(+Source!R43,"0,00"),")")</f>
        <v>(0,00)</v>
      </c>
      <c r="L180">
        <f>ROUND(IF(J180&lt;&gt;0,Source!R43/J180,Source!R43),2)</f>
        <v>0</v>
      </c>
    </row>
    <row r="181" spans="1:11" ht="12.75">
      <c r="A181" s="7"/>
      <c r="B181" s="7"/>
      <c r="C181" s="7" t="s">
        <v>263</v>
      </c>
      <c r="D181" s="7"/>
      <c r="E181" s="7"/>
      <c r="F181" s="16">
        <f>Source!AL43</f>
        <v>6.79</v>
      </c>
      <c r="G181" s="7">
        <f>Source!DD43</f>
      </c>
      <c r="H181" s="7">
        <f>Source!AW43</f>
        <v>1</v>
      </c>
      <c r="I181" s="16">
        <f>ROUND((Source!CQ43/IF(Source!BC43&lt;&gt;0,Source!BC43,1)*Source!I43),2)</f>
        <v>3.4</v>
      </c>
      <c r="J181" s="7">
        <f>Source!BC43</f>
        <v>4.56</v>
      </c>
      <c r="K181" s="16">
        <f>Source!P43</f>
        <v>15.48</v>
      </c>
    </row>
    <row r="182" spans="1:11" ht="12.75">
      <c r="A182" s="7"/>
      <c r="B182" s="7"/>
      <c r="C182" s="7" t="s">
        <v>264</v>
      </c>
      <c r="D182" s="7" t="s">
        <v>265</v>
      </c>
      <c r="E182" s="7">
        <f>Source!DN43</f>
        <v>112</v>
      </c>
      <c r="F182" s="7"/>
      <c r="G182" s="7"/>
      <c r="H182" s="7"/>
      <c r="I182" s="16">
        <f>ROUND((E182/100)*ROUND((Source!CT43/IF(Source!BA43&lt;&gt;0,Source!BA43,1)*Source!I43),2),2)</f>
        <v>79.03</v>
      </c>
      <c r="J182" s="7">
        <f>Source!AT43</f>
        <v>102</v>
      </c>
      <c r="K182" s="16">
        <f>Source!X43</f>
        <v>914.06</v>
      </c>
    </row>
    <row r="183" spans="1:11" ht="12.75">
      <c r="A183" s="7"/>
      <c r="B183" s="7"/>
      <c r="C183" s="7" t="s">
        <v>266</v>
      </c>
      <c r="D183" s="7" t="s">
        <v>265</v>
      </c>
      <c r="E183" s="7">
        <f>Source!DO43</f>
        <v>70</v>
      </c>
      <c r="F183" s="7"/>
      <c r="G183" s="7"/>
      <c r="H183" s="7"/>
      <c r="I183" s="16">
        <f>ROUND((E183/100)*ROUND((Source!CT43/IF(Source!BA43&lt;&gt;0,Source!BA43,1)*Source!I43),2),2)</f>
        <v>49.39</v>
      </c>
      <c r="J183" s="7">
        <f>Source!AU43</f>
        <v>45</v>
      </c>
      <c r="K183" s="16">
        <f>Source!Y43</f>
        <v>403.26</v>
      </c>
    </row>
    <row r="184" spans="1:11" ht="12.75">
      <c r="A184" s="7"/>
      <c r="B184" s="7"/>
      <c r="C184" s="7" t="s">
        <v>267</v>
      </c>
      <c r="D184" s="7" t="s">
        <v>265</v>
      </c>
      <c r="E184" s="7">
        <v>175</v>
      </c>
      <c r="F184" s="7"/>
      <c r="G184" s="7"/>
      <c r="H184" s="7"/>
      <c r="I184" s="16">
        <f>ROUND(ROUND((Source!CS43/IF(Source!BS43&lt;&gt;0,Source!BS43,1)*Source!I43),2)*1.75,2)</f>
        <v>0</v>
      </c>
      <c r="J184" s="7">
        <v>178</v>
      </c>
      <c r="K184" s="16">
        <f>ROUND(Source!R43*J184/100,2)</f>
        <v>0</v>
      </c>
    </row>
    <row r="185" spans="1:11" ht="12.75">
      <c r="A185" s="35"/>
      <c r="B185" s="35"/>
      <c r="C185" s="35" t="s">
        <v>268</v>
      </c>
      <c r="D185" s="35" t="s">
        <v>269</v>
      </c>
      <c r="E185" s="35">
        <f>Source!AQ43</f>
        <v>9.27</v>
      </c>
      <c r="F185" s="35"/>
      <c r="G185" s="36">
        <f>Source!DI43</f>
      </c>
      <c r="H185" s="35">
        <f>Source!AV43</f>
        <v>1.047</v>
      </c>
      <c r="I185" s="37">
        <f>ROUND(Source!U43,2)</f>
        <v>4.85</v>
      </c>
      <c r="J185" s="35"/>
      <c r="K185" s="35"/>
    </row>
    <row r="186" spans="9:24" ht="12.75">
      <c r="I186" s="38">
        <f>ROUND((Source!CT43/IF(Source!BA43&lt;&gt;0,Source!BA43,1)*Source!I43),2)+ROUND((Source!CR43/IF(Source!BB43&lt;&gt;0,Source!BB43,1)*Source!I43),2)+SUM(I181:I184)</f>
        <v>202.38</v>
      </c>
      <c r="J186" s="10"/>
      <c r="K186" s="38">
        <f>Source!S43+Source!Q43+SUM(K181:K184)</f>
        <v>2228.94</v>
      </c>
      <c r="L186">
        <f>ROUND((Source!CT43/IF(Source!BA43&lt;&gt;0,Source!BA43,1)*Source!I43),2)</f>
        <v>70.56</v>
      </c>
      <c r="M186" s="17">
        <f>I186</f>
        <v>202.38</v>
      </c>
      <c r="N186" s="17">
        <f>K186</f>
        <v>2228.94</v>
      </c>
      <c r="O186">
        <f>ROUND(IF(Source!BI43=1,(ROUND((Source!CT43/IF(Source!BA43&lt;&gt;0,Source!BA43,1)*Source!I43),2)+ROUND((Source!CR43/IF(Source!BB43&lt;&gt;0,Source!BB43,1)*Source!I43),2)+ROUND((Source!CQ43/IF(Source!BC43&lt;&gt;0,Source!BC43,1)*Source!I43),2)+((Source!DN43/100)*ROUND((Source!CT43/IF(Source!BA43&lt;&gt;0,Source!BA43,1)*Source!I43),2))+((Source!DO43/100)*ROUND((Source!CT43/IF(Source!BA43&lt;&gt;0,Source!BA43,1)*Source!I43),2))+(ROUND((Source!CS43/IF(Source!BS43&lt;&gt;0,Source!BS43,1)*Source!I43),2)*1.75)),0),2)</f>
        <v>0</v>
      </c>
      <c r="P186">
        <f>ROUND(IF(Source!BI43=2,(ROUND((Source!CT43/IF(Source!BA43&lt;&gt;0,Source!BA43,1)*Source!I43),2)+ROUND((Source!CR43/IF(Source!BB43&lt;&gt;0,Source!BB43,1)*Source!I43),2)+ROUND((Source!CQ43/IF(Source!BC43&lt;&gt;0,Source!BC43,1)*Source!I43),2)+((Source!DN43/100)*ROUND((Source!CT43/IF(Source!BA43&lt;&gt;0,Source!BA43,1)*Source!I43),2))+((Source!DO43/100)*ROUND((Source!CT43/IF(Source!BA43&lt;&gt;0,Source!BA43,1)*Source!I43),2))+(ROUND((Source!CS43/IF(Source!BS43&lt;&gt;0,Source!BS43,1)*Source!I43),2)*1.75)),0),2)</f>
        <v>202.38</v>
      </c>
      <c r="Q186">
        <f>ROUND(IF(Source!BI43=3,(ROUND((Source!CT43/IF(Source!BA43&lt;&gt;0,Source!BA43,1)*Source!I43),2)+ROUND((Source!CR43/IF(Source!BB43&lt;&gt;0,Source!BB43,1)*Source!I43),2)+ROUND((Source!CQ43/IF(Source!BC43&lt;&gt;0,Source!BC43,1)*Source!I43),2)+((Source!DN43/100)*ROUND((Source!CT43/IF(Source!BA43&lt;&gt;0,Source!BA43,1)*Source!I43),2))+((Source!DO43/100)*ROUND((Source!CT43/IF(Source!BA43&lt;&gt;0,Source!BA43,1)*Source!I43),2))+(ROUND((Source!CS43/IF(Source!BS43&lt;&gt;0,Source!BS43,1)*Source!I43),2)*1.75)),0),2)</f>
        <v>0</v>
      </c>
      <c r="R186">
        <f>ROUND(IF(Source!BI43=4,(ROUND((Source!CT43/IF(Source!BA43&lt;&gt;0,Source!BA43,1)*Source!I43),2)+ROUND((Source!CR43/IF(Source!BB43&lt;&gt;0,Source!BB43,1)*Source!I43),2)+ROUND((Source!CQ43/IF(Source!BC43&lt;&gt;0,Source!BC43,1)*Source!I43),2)+((Source!DN43/100)*ROUND((Source!CT43/IF(Source!BA43&lt;&gt;0,Source!BA43,1)*Source!I43),2))+((Source!DO43/100)*ROUND((Source!CT43/IF(Source!BA43&lt;&gt;0,Source!BA43,1)*Source!I43),2))+(ROUND((Source!CS43/IF(Source!BS43&lt;&gt;0,Source!BS43,1)*Source!I43),2)*1.75)),0),2)</f>
        <v>0</v>
      </c>
      <c r="U186">
        <f>IF(Source!BI43=1,Source!O43+Source!X43+Source!Y43+Source!R43*178/100,0)</f>
        <v>0</v>
      </c>
      <c r="V186">
        <f>IF(Source!BI43=2,Source!O43+Source!X43+Source!Y43+Source!R43*178/100,0)</f>
        <v>2228.9399999999996</v>
      </c>
      <c r="W186">
        <f>IF(Source!BI43=3,Source!O43+Source!X43+Source!Y43+Source!R43*178/100,0)</f>
        <v>0</v>
      </c>
      <c r="X186">
        <f>IF(Source!BI43=4,Source!O43+Source!X43+Source!Y43+Source!R43*178/100,0)</f>
        <v>0</v>
      </c>
    </row>
    <row r="187" spans="1:25" ht="72">
      <c r="A187" s="31" t="str">
        <f>Source!E44</f>
        <v>16</v>
      </c>
      <c r="B187" s="31" t="str">
        <f>Source!F44</f>
        <v>4.11-23-4</v>
      </c>
      <c r="C187" s="14" t="str">
        <f>Source!G44</f>
        <v>ПРИСОЕДИНЕНИЕ ПРОВОДОВ, ЖИЛ ЭЛЕКТРИЧЕСКИХ КАБЕЛЕЙ И ЗАЗЕМЛЯЮЩИХ ПРОВОДНИКОВ СЕЧЕНИЕМ 2,5 ММ2 К ПРИБОРАМ И СРЕДСТВАМ АВТОМАТИЗАЦИИ ПАЙКОЙ</v>
      </c>
      <c r="D187" s="32" t="str">
        <f>Source!H44</f>
        <v>100 концов</v>
      </c>
      <c r="E187" s="7">
        <f>ROUND(Source!I44,6)</f>
        <v>0.22</v>
      </c>
      <c r="F187" s="7"/>
      <c r="G187" s="7"/>
      <c r="H187" s="7"/>
      <c r="I187" s="7"/>
      <c r="J187" s="7"/>
      <c r="K187" s="7"/>
      <c r="Y187">
        <v>17</v>
      </c>
    </row>
    <row r="188" spans="1:11" ht="12.75">
      <c r="A188" s="7"/>
      <c r="B188" s="7"/>
      <c r="C188" s="7" t="s">
        <v>260</v>
      </c>
      <c r="D188" s="7"/>
      <c r="E188" s="7"/>
      <c r="F188" s="16">
        <f>Source!AO44</f>
        <v>129.99</v>
      </c>
      <c r="G188" s="33">
        <f>Source!DG44</f>
      </c>
      <c r="H188" s="7">
        <f>Source!AV44</f>
        <v>1.047</v>
      </c>
      <c r="I188" s="16">
        <f>ROUND((Source!CT44/IF(Source!BA44&lt;&gt;0,Source!BA44,1)*Source!I44),2)</f>
        <v>29.94</v>
      </c>
      <c r="J188" s="7">
        <f>Source!BA44</f>
        <v>12.7</v>
      </c>
      <c r="K188" s="16">
        <f>Source!S44</f>
        <v>380.26</v>
      </c>
    </row>
    <row r="189" spans="1:11" ht="12.75">
      <c r="A189" s="7"/>
      <c r="B189" s="7"/>
      <c r="C189" s="7" t="s">
        <v>261</v>
      </c>
      <c r="D189" s="7"/>
      <c r="E189" s="7"/>
      <c r="F189" s="16">
        <f>Source!AM44</f>
        <v>0</v>
      </c>
      <c r="G189" s="33">
        <f>Source!DE44</f>
      </c>
      <c r="H189" s="7">
        <f>Source!AV44</f>
        <v>1.047</v>
      </c>
      <c r="I189" s="16">
        <f>ROUND((Source!CR44/IF(Source!BB44&lt;&gt;0,Source!BB44,1)*Source!I44),2)</f>
        <v>0</v>
      </c>
      <c r="J189" s="7">
        <f>Source!BB44</f>
        <v>1</v>
      </c>
      <c r="K189" s="16">
        <f>Source!Q44</f>
        <v>0</v>
      </c>
    </row>
    <row r="190" spans="1:12" ht="12.75">
      <c r="A190" s="7"/>
      <c r="B190" s="7"/>
      <c r="C190" s="7" t="s">
        <v>262</v>
      </c>
      <c r="D190" s="7"/>
      <c r="E190" s="7"/>
      <c r="F190" s="16">
        <f>Source!AN44</f>
        <v>0</v>
      </c>
      <c r="G190" s="33">
        <f>Source!DF44</f>
      </c>
      <c r="H190" s="7">
        <f>Source!AV44</f>
        <v>1.047</v>
      </c>
      <c r="I190" s="34" t="str">
        <f>CONCATENATE("(",TEXT(+ROUND((Source!CS44/IF(J190&lt;&gt;0,J190,1)*Source!I44),2),"0,00"),")")</f>
        <v>(0,00)</v>
      </c>
      <c r="J190" s="7">
        <f>Source!BS44</f>
        <v>12.7</v>
      </c>
      <c r="K190" s="34" t="str">
        <f>CONCATENATE("(",TEXT(+Source!R44,"0,00"),")")</f>
        <v>(0,00)</v>
      </c>
      <c r="L190">
        <f>ROUND(IF(J190&lt;&gt;0,Source!R44/J190,Source!R44),2)</f>
        <v>0</v>
      </c>
    </row>
    <row r="191" spans="1:11" ht="12.75">
      <c r="A191" s="7"/>
      <c r="B191" s="7"/>
      <c r="C191" s="7" t="s">
        <v>263</v>
      </c>
      <c r="D191" s="7"/>
      <c r="E191" s="7"/>
      <c r="F191" s="16">
        <f>Source!AL44</f>
        <v>44.52</v>
      </c>
      <c r="G191" s="7">
        <f>Source!DD44</f>
      </c>
      <c r="H191" s="7">
        <f>Source!AW44</f>
        <v>1</v>
      </c>
      <c r="I191" s="16">
        <f>ROUND((Source!CQ44/IF(Source!BC44&lt;&gt;0,Source!BC44,1)*Source!I44),2)</f>
        <v>9.79</v>
      </c>
      <c r="J191" s="7">
        <f>Source!BC44</f>
        <v>4.56</v>
      </c>
      <c r="K191" s="16">
        <f>Source!P44</f>
        <v>44.66</v>
      </c>
    </row>
    <row r="192" spans="1:11" ht="12.75">
      <c r="A192" s="7"/>
      <c r="B192" s="7"/>
      <c r="C192" s="7" t="s">
        <v>264</v>
      </c>
      <c r="D192" s="7" t="s">
        <v>265</v>
      </c>
      <c r="E192" s="7">
        <f>Source!DN44</f>
        <v>112</v>
      </c>
      <c r="F192" s="7"/>
      <c r="G192" s="7"/>
      <c r="H192" s="7"/>
      <c r="I192" s="16">
        <f>ROUND((E192/100)*ROUND((Source!CT44/IF(Source!BA44&lt;&gt;0,Source!BA44,1)*Source!I44),2),2)</f>
        <v>33.53</v>
      </c>
      <c r="J192" s="7">
        <f>Source!AT44</f>
        <v>102</v>
      </c>
      <c r="K192" s="16">
        <f>Source!X44</f>
        <v>387.87</v>
      </c>
    </row>
    <row r="193" spans="1:11" ht="12.75">
      <c r="A193" s="7"/>
      <c r="B193" s="7"/>
      <c r="C193" s="7" t="s">
        <v>266</v>
      </c>
      <c r="D193" s="7" t="s">
        <v>265</v>
      </c>
      <c r="E193" s="7">
        <f>Source!DO44</f>
        <v>70</v>
      </c>
      <c r="F193" s="7"/>
      <c r="G193" s="7"/>
      <c r="H193" s="7"/>
      <c r="I193" s="16">
        <f>ROUND((E193/100)*ROUND((Source!CT44/IF(Source!BA44&lt;&gt;0,Source!BA44,1)*Source!I44),2),2)</f>
        <v>20.96</v>
      </c>
      <c r="J193" s="7">
        <f>Source!AU44</f>
        <v>45</v>
      </c>
      <c r="K193" s="16">
        <f>Source!Y44</f>
        <v>171.12</v>
      </c>
    </row>
    <row r="194" spans="1:11" ht="12.75">
      <c r="A194" s="7"/>
      <c r="B194" s="7"/>
      <c r="C194" s="7" t="s">
        <v>267</v>
      </c>
      <c r="D194" s="7" t="s">
        <v>265</v>
      </c>
      <c r="E194" s="7">
        <v>175</v>
      </c>
      <c r="F194" s="7"/>
      <c r="G194" s="7"/>
      <c r="H194" s="7"/>
      <c r="I194" s="16">
        <f>ROUND(ROUND((Source!CS44/IF(Source!BS44&lt;&gt;0,Source!BS44,1)*Source!I44),2)*1.75,2)</f>
        <v>0</v>
      </c>
      <c r="J194" s="7">
        <v>178</v>
      </c>
      <c r="K194" s="16">
        <f>ROUND(Source!R44*J194/100,2)</f>
        <v>0</v>
      </c>
    </row>
    <row r="195" spans="1:11" ht="12.75">
      <c r="A195" s="35"/>
      <c r="B195" s="35"/>
      <c r="C195" s="35" t="s">
        <v>268</v>
      </c>
      <c r="D195" s="35" t="s">
        <v>269</v>
      </c>
      <c r="E195" s="35">
        <f>Source!AQ44</f>
        <v>10.3</v>
      </c>
      <c r="F195" s="35"/>
      <c r="G195" s="36">
        <f>Source!DI44</f>
      </c>
      <c r="H195" s="35">
        <f>Source!AV44</f>
        <v>1.047</v>
      </c>
      <c r="I195" s="37">
        <f>ROUND(Source!U44,2)</f>
        <v>2.37</v>
      </c>
      <c r="J195" s="35"/>
      <c r="K195" s="35"/>
    </row>
    <row r="196" spans="9:24" ht="12.75">
      <c r="I196" s="38">
        <f>ROUND((Source!CT44/IF(Source!BA44&lt;&gt;0,Source!BA44,1)*Source!I44),2)+ROUND((Source!CR44/IF(Source!BB44&lt;&gt;0,Source!BB44,1)*Source!I44),2)+SUM(I191:I194)</f>
        <v>94.22</v>
      </c>
      <c r="J196" s="10"/>
      <c r="K196" s="38">
        <f>Source!S44+Source!Q44+SUM(K191:K194)</f>
        <v>983.91</v>
      </c>
      <c r="L196">
        <f>ROUND((Source!CT44/IF(Source!BA44&lt;&gt;0,Source!BA44,1)*Source!I44),2)</f>
        <v>29.94</v>
      </c>
      <c r="M196" s="17">
        <f>I196</f>
        <v>94.22</v>
      </c>
      <c r="N196" s="17">
        <f>K196</f>
        <v>983.91</v>
      </c>
      <c r="O196">
        <f>ROUND(IF(Source!BI44=1,(ROUND((Source!CT44/IF(Source!BA44&lt;&gt;0,Source!BA44,1)*Source!I44),2)+ROUND((Source!CR44/IF(Source!BB44&lt;&gt;0,Source!BB44,1)*Source!I44),2)+ROUND((Source!CQ44/IF(Source!BC44&lt;&gt;0,Source!BC44,1)*Source!I44),2)+((Source!DN44/100)*ROUND((Source!CT44/IF(Source!BA44&lt;&gt;0,Source!BA44,1)*Source!I44),2))+((Source!DO44/100)*ROUND((Source!CT44/IF(Source!BA44&lt;&gt;0,Source!BA44,1)*Source!I44),2))+(ROUND((Source!CS44/IF(Source!BS44&lt;&gt;0,Source!BS44,1)*Source!I44),2)*1.75)),0),2)</f>
        <v>0</v>
      </c>
      <c r="P196">
        <f>ROUND(IF(Source!BI44=2,(ROUND((Source!CT44/IF(Source!BA44&lt;&gt;0,Source!BA44,1)*Source!I44),2)+ROUND((Source!CR44/IF(Source!BB44&lt;&gt;0,Source!BB44,1)*Source!I44),2)+ROUND((Source!CQ44/IF(Source!BC44&lt;&gt;0,Source!BC44,1)*Source!I44),2)+((Source!DN44/100)*ROUND((Source!CT44/IF(Source!BA44&lt;&gt;0,Source!BA44,1)*Source!I44),2))+((Source!DO44/100)*ROUND((Source!CT44/IF(Source!BA44&lt;&gt;0,Source!BA44,1)*Source!I44),2))+(ROUND((Source!CS44/IF(Source!BS44&lt;&gt;0,Source!BS44,1)*Source!I44),2)*1.75)),0),2)</f>
        <v>94.22</v>
      </c>
      <c r="Q196">
        <f>ROUND(IF(Source!BI44=3,(ROUND((Source!CT44/IF(Source!BA44&lt;&gt;0,Source!BA44,1)*Source!I44),2)+ROUND((Source!CR44/IF(Source!BB44&lt;&gt;0,Source!BB44,1)*Source!I44),2)+ROUND((Source!CQ44/IF(Source!BC44&lt;&gt;0,Source!BC44,1)*Source!I44),2)+((Source!DN44/100)*ROUND((Source!CT44/IF(Source!BA44&lt;&gt;0,Source!BA44,1)*Source!I44),2))+((Source!DO44/100)*ROUND((Source!CT44/IF(Source!BA44&lt;&gt;0,Source!BA44,1)*Source!I44),2))+(ROUND((Source!CS44/IF(Source!BS44&lt;&gt;0,Source!BS44,1)*Source!I44),2)*1.75)),0),2)</f>
        <v>0</v>
      </c>
      <c r="R196">
        <f>ROUND(IF(Source!BI44=4,(ROUND((Source!CT44/IF(Source!BA44&lt;&gt;0,Source!BA44,1)*Source!I44),2)+ROUND((Source!CR44/IF(Source!BB44&lt;&gt;0,Source!BB44,1)*Source!I44),2)+ROUND((Source!CQ44/IF(Source!BC44&lt;&gt;0,Source!BC44,1)*Source!I44),2)+((Source!DN44/100)*ROUND((Source!CT44/IF(Source!BA44&lt;&gt;0,Source!BA44,1)*Source!I44),2))+((Source!DO44/100)*ROUND((Source!CT44/IF(Source!BA44&lt;&gt;0,Source!BA44,1)*Source!I44),2))+(ROUND((Source!CS44/IF(Source!BS44&lt;&gt;0,Source!BS44,1)*Source!I44),2)*1.75)),0),2)</f>
        <v>0</v>
      </c>
      <c r="U196">
        <f>IF(Source!BI44=1,Source!O44+Source!X44+Source!Y44+Source!R44*178/100,0)</f>
        <v>0</v>
      </c>
      <c r="V196">
        <f>IF(Source!BI44=2,Source!O44+Source!X44+Source!Y44+Source!R44*178/100,0)</f>
        <v>983.91</v>
      </c>
      <c r="W196">
        <f>IF(Source!BI44=3,Source!O44+Source!X44+Source!Y44+Source!R44*178/100,0)</f>
        <v>0</v>
      </c>
      <c r="X196">
        <f>IF(Source!BI44=4,Source!O44+Source!X44+Source!Y44+Source!R44*178/100,0)</f>
        <v>0</v>
      </c>
    </row>
    <row r="197" spans="1:25" ht="72">
      <c r="A197" s="31" t="str">
        <f>Source!E45</f>
        <v>17</v>
      </c>
      <c r="B197" s="31" t="str">
        <f>Source!F45</f>
        <v>4.10-113-1</v>
      </c>
      <c r="C197" s="14" t="str">
        <f>Source!G45</f>
        <v>КОМПЛЕКС ИЗМЕРЕНИЙ ПОСТОЯННЫМ ТОКОМ СМОНТИРОВАННЫХ ПАРНЫХ КАБЕЛЕЙ ДО И ПОСЛЕ ВКЛЮЧЕНИЯ В ОКОНЕЧНЫЕ УСТРОЙСТВА</v>
      </c>
      <c r="D197" s="32" t="str">
        <f>Source!H45</f>
        <v>100 пар</v>
      </c>
      <c r="E197" s="7">
        <f>ROUND(Source!I45,6)</f>
        <v>8.88</v>
      </c>
      <c r="F197" s="7"/>
      <c r="G197" s="7"/>
      <c r="H197" s="7"/>
      <c r="I197" s="7"/>
      <c r="J197" s="7"/>
      <c r="K197" s="7"/>
      <c r="Y197">
        <v>18</v>
      </c>
    </row>
    <row r="198" spans="1:11" ht="12.75">
      <c r="A198" s="7"/>
      <c r="B198" s="7"/>
      <c r="C198" s="7" t="s">
        <v>260</v>
      </c>
      <c r="D198" s="7"/>
      <c r="E198" s="7"/>
      <c r="F198" s="16">
        <f>Source!AO45</f>
        <v>164.06</v>
      </c>
      <c r="G198" s="33">
        <f>Source!DG45</f>
      </c>
      <c r="H198" s="7">
        <f>Source!AV45</f>
        <v>1.067</v>
      </c>
      <c r="I198" s="16">
        <f>ROUND((Source!CT45/IF(Source!BA45&lt;&gt;0,Source!BA45,1)*Source!I45),2)</f>
        <v>1554.46</v>
      </c>
      <c r="J198" s="7">
        <f>Source!BA45</f>
        <v>12.7</v>
      </c>
      <c r="K198" s="16">
        <f>Source!S45</f>
        <v>19741.67</v>
      </c>
    </row>
    <row r="199" spans="1:11" ht="12.75">
      <c r="A199" s="7"/>
      <c r="B199" s="7"/>
      <c r="C199" s="7" t="s">
        <v>261</v>
      </c>
      <c r="D199" s="7"/>
      <c r="E199" s="7"/>
      <c r="F199" s="16">
        <f>Source!AM45</f>
        <v>0</v>
      </c>
      <c r="G199" s="33">
        <f>Source!DE45</f>
      </c>
      <c r="H199" s="7">
        <f>Source!AV45</f>
        <v>1.067</v>
      </c>
      <c r="I199" s="16">
        <f>ROUND((Source!CR45/IF(Source!BB45&lt;&gt;0,Source!BB45,1)*Source!I45),2)</f>
        <v>0</v>
      </c>
      <c r="J199" s="7">
        <f>Source!BB45</f>
        <v>1</v>
      </c>
      <c r="K199" s="16">
        <f>Source!Q45</f>
        <v>0</v>
      </c>
    </row>
    <row r="200" spans="1:12" ht="12.75">
      <c r="A200" s="7"/>
      <c r="B200" s="7"/>
      <c r="C200" s="7" t="s">
        <v>262</v>
      </c>
      <c r="D200" s="7"/>
      <c r="E200" s="7"/>
      <c r="F200" s="16">
        <f>Source!AN45</f>
        <v>0</v>
      </c>
      <c r="G200" s="33">
        <f>Source!DF45</f>
      </c>
      <c r="H200" s="7">
        <f>Source!AV45</f>
        <v>1.067</v>
      </c>
      <c r="I200" s="34" t="str">
        <f>CONCATENATE("(",TEXT(+ROUND((Source!CS45/IF(J200&lt;&gt;0,J200,1)*Source!I45),2),"0,00"),")")</f>
        <v>(0,00)</v>
      </c>
      <c r="J200" s="7">
        <f>Source!BS45</f>
        <v>12.7</v>
      </c>
      <c r="K200" s="34" t="str">
        <f>CONCATENATE("(",TEXT(+Source!R45,"0,00"),")")</f>
        <v>(0,00)</v>
      </c>
      <c r="L200">
        <f>ROUND(IF(J200&lt;&gt;0,Source!R45/J200,Source!R45),2)</f>
        <v>0</v>
      </c>
    </row>
    <row r="201" spans="1:11" ht="12.75">
      <c r="A201" s="7"/>
      <c r="B201" s="7"/>
      <c r="C201" s="7" t="s">
        <v>263</v>
      </c>
      <c r="D201" s="7"/>
      <c r="E201" s="7"/>
      <c r="F201" s="16">
        <f>Source!AL45</f>
        <v>8.4</v>
      </c>
      <c r="G201" s="7">
        <f>Source!DD45</f>
      </c>
      <c r="H201" s="7">
        <f>Source!AW45</f>
        <v>1.081</v>
      </c>
      <c r="I201" s="16">
        <f>ROUND((Source!CQ45/IF(Source!BC45&lt;&gt;0,Source!BC45,1)*Source!I45),2)</f>
        <v>80.63</v>
      </c>
      <c r="J201" s="7">
        <f>Source!BC45</f>
        <v>4.56</v>
      </c>
      <c r="K201" s="16">
        <f>Source!P45</f>
        <v>367.69</v>
      </c>
    </row>
    <row r="202" spans="1:11" ht="12.75">
      <c r="A202" s="7"/>
      <c r="B202" s="7"/>
      <c r="C202" s="7" t="s">
        <v>264</v>
      </c>
      <c r="D202" s="7" t="s">
        <v>265</v>
      </c>
      <c r="E202" s="7">
        <f>Source!DN45</f>
        <v>112</v>
      </c>
      <c r="F202" s="7"/>
      <c r="G202" s="7"/>
      <c r="H202" s="7"/>
      <c r="I202" s="16">
        <f>ROUND((E202/100)*ROUND((Source!CT45/IF(Source!BA45&lt;&gt;0,Source!BA45,1)*Source!I45),2),2)</f>
        <v>1741</v>
      </c>
      <c r="J202" s="7">
        <f>Source!AT45</f>
        <v>102</v>
      </c>
      <c r="K202" s="16">
        <f>Source!X45</f>
        <v>20136.5</v>
      </c>
    </row>
    <row r="203" spans="1:11" ht="12.75">
      <c r="A203" s="7"/>
      <c r="B203" s="7"/>
      <c r="C203" s="7" t="s">
        <v>266</v>
      </c>
      <c r="D203" s="7" t="s">
        <v>265</v>
      </c>
      <c r="E203" s="7">
        <f>Source!DO45</f>
        <v>70</v>
      </c>
      <c r="F203" s="7"/>
      <c r="G203" s="7"/>
      <c r="H203" s="7"/>
      <c r="I203" s="16">
        <f>ROUND((E203/100)*ROUND((Source!CT45/IF(Source!BA45&lt;&gt;0,Source!BA45,1)*Source!I45),2),2)</f>
        <v>1088.12</v>
      </c>
      <c r="J203" s="7">
        <f>Source!AU45</f>
        <v>45</v>
      </c>
      <c r="K203" s="16">
        <f>Source!Y45</f>
        <v>8883.75</v>
      </c>
    </row>
    <row r="204" spans="1:11" ht="12.75">
      <c r="A204" s="7"/>
      <c r="B204" s="7"/>
      <c r="C204" s="7" t="s">
        <v>267</v>
      </c>
      <c r="D204" s="7" t="s">
        <v>265</v>
      </c>
      <c r="E204" s="7">
        <v>175</v>
      </c>
      <c r="F204" s="7"/>
      <c r="G204" s="7"/>
      <c r="H204" s="7"/>
      <c r="I204" s="16">
        <f>ROUND(ROUND((Source!CS45/IF(Source!BS45&lt;&gt;0,Source!BS45,1)*Source!I45),2)*1.75,2)</f>
        <v>0</v>
      </c>
      <c r="J204" s="7">
        <v>178</v>
      </c>
      <c r="K204" s="16">
        <f>ROUND(Source!R45*J204/100,2)</f>
        <v>0</v>
      </c>
    </row>
    <row r="205" spans="1:11" ht="12.75">
      <c r="A205" s="35"/>
      <c r="B205" s="35"/>
      <c r="C205" s="35" t="s">
        <v>268</v>
      </c>
      <c r="D205" s="35" t="s">
        <v>269</v>
      </c>
      <c r="E205" s="35">
        <f>Source!AQ45</f>
        <v>13</v>
      </c>
      <c r="F205" s="35"/>
      <c r="G205" s="36">
        <f>Source!DI45</f>
      </c>
      <c r="H205" s="35">
        <f>Source!AV45</f>
        <v>1.067</v>
      </c>
      <c r="I205" s="37">
        <f>ROUND(Source!U45,2)</f>
        <v>123.17</v>
      </c>
      <c r="J205" s="35"/>
      <c r="K205" s="35"/>
    </row>
    <row r="206" spans="9:24" ht="12.75">
      <c r="I206" s="38">
        <f>ROUND((Source!CT45/IF(Source!BA45&lt;&gt;0,Source!BA45,1)*Source!I45),2)+ROUND((Source!CR45/IF(Source!BB45&lt;&gt;0,Source!BB45,1)*Source!I45),2)+SUM(I201:I204)</f>
        <v>4464.21</v>
      </c>
      <c r="J206" s="10"/>
      <c r="K206" s="38">
        <f>Source!S45+Source!Q45+SUM(K201:K204)</f>
        <v>49129.61</v>
      </c>
      <c r="L206">
        <f>ROUND((Source!CT45/IF(Source!BA45&lt;&gt;0,Source!BA45,1)*Source!I45),2)</f>
        <v>1554.46</v>
      </c>
      <c r="M206" s="17">
        <f>I206</f>
        <v>4464.21</v>
      </c>
      <c r="N206" s="17">
        <f>K206</f>
        <v>49129.61</v>
      </c>
      <c r="O206">
        <f>ROUND(IF(Source!BI45=1,(ROUND((Source!CT45/IF(Source!BA45&lt;&gt;0,Source!BA45,1)*Source!I45),2)+ROUND((Source!CR45/IF(Source!BB45&lt;&gt;0,Source!BB45,1)*Source!I45),2)+ROUND((Source!CQ45/IF(Source!BC45&lt;&gt;0,Source!BC45,1)*Source!I45),2)+((Source!DN45/100)*ROUND((Source!CT45/IF(Source!BA45&lt;&gt;0,Source!BA45,1)*Source!I45),2))+((Source!DO45/100)*ROUND((Source!CT45/IF(Source!BA45&lt;&gt;0,Source!BA45,1)*Source!I45),2))+(ROUND((Source!CS45/IF(Source!BS45&lt;&gt;0,Source!BS45,1)*Source!I45),2)*1.75)),0),2)</f>
        <v>0</v>
      </c>
      <c r="P206">
        <f>ROUND(IF(Source!BI45=2,(ROUND((Source!CT45/IF(Source!BA45&lt;&gt;0,Source!BA45,1)*Source!I45),2)+ROUND((Source!CR45/IF(Source!BB45&lt;&gt;0,Source!BB45,1)*Source!I45),2)+ROUND((Source!CQ45/IF(Source!BC45&lt;&gt;0,Source!BC45,1)*Source!I45),2)+((Source!DN45/100)*ROUND((Source!CT45/IF(Source!BA45&lt;&gt;0,Source!BA45,1)*Source!I45),2))+((Source!DO45/100)*ROUND((Source!CT45/IF(Source!BA45&lt;&gt;0,Source!BA45,1)*Source!I45),2))+(ROUND((Source!CS45/IF(Source!BS45&lt;&gt;0,Source!BS45,1)*Source!I45),2)*1.75)),0),2)</f>
        <v>4464.21</v>
      </c>
      <c r="Q206">
        <f>ROUND(IF(Source!BI45=3,(ROUND((Source!CT45/IF(Source!BA45&lt;&gt;0,Source!BA45,1)*Source!I45),2)+ROUND((Source!CR45/IF(Source!BB45&lt;&gt;0,Source!BB45,1)*Source!I45),2)+ROUND((Source!CQ45/IF(Source!BC45&lt;&gt;0,Source!BC45,1)*Source!I45),2)+((Source!DN45/100)*ROUND((Source!CT45/IF(Source!BA45&lt;&gt;0,Source!BA45,1)*Source!I45),2))+((Source!DO45/100)*ROUND((Source!CT45/IF(Source!BA45&lt;&gt;0,Source!BA45,1)*Source!I45),2))+(ROUND((Source!CS45/IF(Source!BS45&lt;&gt;0,Source!BS45,1)*Source!I45),2)*1.75)),0),2)</f>
        <v>0</v>
      </c>
      <c r="R206">
        <f>ROUND(IF(Source!BI45=4,(ROUND((Source!CT45/IF(Source!BA45&lt;&gt;0,Source!BA45,1)*Source!I45),2)+ROUND((Source!CR45/IF(Source!BB45&lt;&gt;0,Source!BB45,1)*Source!I45),2)+ROUND((Source!CQ45/IF(Source!BC45&lt;&gt;0,Source!BC45,1)*Source!I45),2)+((Source!DN45/100)*ROUND((Source!CT45/IF(Source!BA45&lt;&gt;0,Source!BA45,1)*Source!I45),2))+((Source!DO45/100)*ROUND((Source!CT45/IF(Source!BA45&lt;&gt;0,Source!BA45,1)*Source!I45),2))+(ROUND((Source!CS45/IF(Source!BS45&lt;&gt;0,Source!BS45,1)*Source!I45),2)*1.75)),0),2)</f>
        <v>0</v>
      </c>
      <c r="U206">
        <f>IF(Source!BI45=1,Source!O45+Source!X45+Source!Y45+Source!R45*178/100,0)</f>
        <v>0</v>
      </c>
      <c r="V206">
        <f>IF(Source!BI45=2,Source!O45+Source!X45+Source!Y45+Source!R45*178/100,0)</f>
        <v>49129.61</v>
      </c>
      <c r="W206">
        <f>IF(Source!BI45=3,Source!O45+Source!X45+Source!Y45+Source!R45*178/100,0)</f>
        <v>0</v>
      </c>
      <c r="X206">
        <f>IF(Source!BI45=4,Source!O45+Source!X45+Source!Y45+Source!R45*178/100,0)</f>
        <v>0</v>
      </c>
    </row>
    <row r="207" spans="1:25" ht="48">
      <c r="A207" s="31" t="str">
        <f>Source!E46</f>
        <v>18</v>
      </c>
      <c r="B207" s="31" t="str">
        <f>Source!F46</f>
        <v>4.10-113-2</v>
      </c>
      <c r="C207" s="14" t="str">
        <f>Source!G46</f>
        <v>ПРОСЛУШИВАНИЕ И ИЗМЕРЕНИЕ ПЕРЕХОДНЫХ ЗАТУХАНИЙ НА ПАРНЫХ КАБЕЛЯХ ЕМКОСТЬЮ: ДО 100Х2</v>
      </c>
      <c r="D207" s="32" t="str">
        <f>Source!H46</f>
        <v>кабель</v>
      </c>
      <c r="E207" s="7">
        <f>ROUND(Source!I46,6)</f>
        <v>40</v>
      </c>
      <c r="F207" s="7"/>
      <c r="G207" s="7"/>
      <c r="H207" s="7"/>
      <c r="I207" s="7"/>
      <c r="J207" s="7"/>
      <c r="K207" s="7"/>
      <c r="Y207">
        <v>19</v>
      </c>
    </row>
    <row r="208" spans="1:11" ht="12.75">
      <c r="A208" s="7"/>
      <c r="B208" s="7"/>
      <c r="C208" s="7" t="s">
        <v>260</v>
      </c>
      <c r="D208" s="7"/>
      <c r="E208" s="7"/>
      <c r="F208" s="16">
        <f>Source!AO46</f>
        <v>50.48</v>
      </c>
      <c r="G208" s="33">
        <f>Source!DG46</f>
      </c>
      <c r="H208" s="7">
        <f>Source!AV46</f>
        <v>1.067</v>
      </c>
      <c r="I208" s="16">
        <f>ROUND((Source!CT46/IF(Source!BA46&lt;&gt;0,Source!BA46,1)*Source!I46),2)</f>
        <v>2154.49</v>
      </c>
      <c r="J208" s="7">
        <f>Source!BA46</f>
        <v>12.7</v>
      </c>
      <c r="K208" s="16">
        <f>Source!S46</f>
        <v>27361.98</v>
      </c>
    </row>
    <row r="209" spans="1:11" ht="12.75">
      <c r="A209" s="7"/>
      <c r="B209" s="7"/>
      <c r="C209" s="7" t="s">
        <v>261</v>
      </c>
      <c r="D209" s="7"/>
      <c r="E209" s="7"/>
      <c r="F209" s="16">
        <f>Source!AM46</f>
        <v>0</v>
      </c>
      <c r="G209" s="33">
        <f>Source!DE46</f>
      </c>
      <c r="H209" s="7">
        <f>Source!AV46</f>
        <v>1.067</v>
      </c>
      <c r="I209" s="16">
        <f>ROUND((Source!CR46/IF(Source!BB46&lt;&gt;0,Source!BB46,1)*Source!I46),2)</f>
        <v>0</v>
      </c>
      <c r="J209" s="7">
        <f>Source!BB46</f>
        <v>1</v>
      </c>
      <c r="K209" s="16">
        <f>Source!Q46</f>
        <v>0</v>
      </c>
    </row>
    <row r="210" spans="1:12" ht="12.75">
      <c r="A210" s="7"/>
      <c r="B210" s="7"/>
      <c r="C210" s="7" t="s">
        <v>262</v>
      </c>
      <c r="D210" s="7"/>
      <c r="E210" s="7"/>
      <c r="F210" s="16">
        <f>Source!AN46</f>
        <v>0</v>
      </c>
      <c r="G210" s="33">
        <f>Source!DF46</f>
      </c>
      <c r="H210" s="7">
        <f>Source!AV46</f>
        <v>1.067</v>
      </c>
      <c r="I210" s="34" t="str">
        <f>CONCATENATE("(",TEXT(+ROUND((Source!CS46/IF(J210&lt;&gt;0,J210,1)*Source!I46),2),"0,00"),")")</f>
        <v>(0,00)</v>
      </c>
      <c r="J210" s="7">
        <f>Source!BS46</f>
        <v>12.7</v>
      </c>
      <c r="K210" s="34" t="str">
        <f>CONCATENATE("(",TEXT(+Source!R46,"0,00"),")")</f>
        <v>(0,00)</v>
      </c>
      <c r="L210">
        <f>ROUND(IF(J210&lt;&gt;0,Source!R46/J210,Source!R46),2)</f>
        <v>0</v>
      </c>
    </row>
    <row r="211" spans="1:11" ht="12.75">
      <c r="A211" s="7"/>
      <c r="B211" s="7"/>
      <c r="C211" s="7" t="s">
        <v>263</v>
      </c>
      <c r="D211" s="7"/>
      <c r="E211" s="7"/>
      <c r="F211" s="16">
        <f>Source!AL46</f>
        <v>0.42</v>
      </c>
      <c r="G211" s="7">
        <f>Source!DD46</f>
      </c>
      <c r="H211" s="7">
        <f>Source!AW46</f>
        <v>1.081</v>
      </c>
      <c r="I211" s="16">
        <f>ROUND((Source!CQ46/IF(Source!BC46&lt;&gt;0,Source!BC46,1)*Source!I46),2)</f>
        <v>18.16</v>
      </c>
      <c r="J211" s="7">
        <f>Source!BC46</f>
        <v>4.56</v>
      </c>
      <c r="K211" s="16">
        <f>Source!P46</f>
        <v>82.81</v>
      </c>
    </row>
    <row r="212" spans="1:11" ht="12.75">
      <c r="A212" s="7"/>
      <c r="B212" s="7"/>
      <c r="C212" s="7" t="s">
        <v>264</v>
      </c>
      <c r="D212" s="7" t="s">
        <v>265</v>
      </c>
      <c r="E212" s="7">
        <f>Source!DN46</f>
        <v>112</v>
      </c>
      <c r="F212" s="7"/>
      <c r="G212" s="7"/>
      <c r="H212" s="7"/>
      <c r="I212" s="16">
        <f>ROUND((E212/100)*ROUND((Source!CT46/IF(Source!BA46&lt;&gt;0,Source!BA46,1)*Source!I46),2),2)</f>
        <v>2413.03</v>
      </c>
      <c r="J212" s="7">
        <f>Source!AT46</f>
        <v>102</v>
      </c>
      <c r="K212" s="16">
        <f>Source!X46</f>
        <v>27909.22</v>
      </c>
    </row>
    <row r="213" spans="1:11" ht="12.75">
      <c r="A213" s="7"/>
      <c r="B213" s="7"/>
      <c r="C213" s="7" t="s">
        <v>266</v>
      </c>
      <c r="D213" s="7" t="s">
        <v>265</v>
      </c>
      <c r="E213" s="7">
        <f>Source!DO46</f>
        <v>70</v>
      </c>
      <c r="F213" s="7"/>
      <c r="G213" s="7"/>
      <c r="H213" s="7"/>
      <c r="I213" s="16">
        <f>ROUND((E213/100)*ROUND((Source!CT46/IF(Source!BA46&lt;&gt;0,Source!BA46,1)*Source!I46),2),2)</f>
        <v>1508.14</v>
      </c>
      <c r="J213" s="7">
        <f>Source!AU46</f>
        <v>45</v>
      </c>
      <c r="K213" s="16">
        <f>Source!Y46</f>
        <v>12312.89</v>
      </c>
    </row>
    <row r="214" spans="1:11" ht="12.75">
      <c r="A214" s="7"/>
      <c r="B214" s="7"/>
      <c r="C214" s="7" t="s">
        <v>267</v>
      </c>
      <c r="D214" s="7" t="s">
        <v>265</v>
      </c>
      <c r="E214" s="7">
        <v>175</v>
      </c>
      <c r="F214" s="7"/>
      <c r="G214" s="7"/>
      <c r="H214" s="7"/>
      <c r="I214" s="16">
        <f>ROUND(ROUND((Source!CS46/IF(Source!BS46&lt;&gt;0,Source!BS46,1)*Source!I46),2)*1.75,2)</f>
        <v>0</v>
      </c>
      <c r="J214" s="7">
        <v>178</v>
      </c>
      <c r="K214" s="16">
        <f>ROUND(Source!R46*J214/100,2)</f>
        <v>0</v>
      </c>
    </row>
    <row r="215" spans="1:11" ht="12.75">
      <c r="A215" s="35"/>
      <c r="B215" s="35"/>
      <c r="C215" s="35" t="s">
        <v>268</v>
      </c>
      <c r="D215" s="35" t="s">
        <v>269</v>
      </c>
      <c r="E215" s="35">
        <f>Source!AQ46</f>
        <v>4</v>
      </c>
      <c r="F215" s="35"/>
      <c r="G215" s="36">
        <f>Source!DI46</f>
      </c>
      <c r="H215" s="35">
        <f>Source!AV46</f>
        <v>1.067</v>
      </c>
      <c r="I215" s="37">
        <f>ROUND(Source!U46,2)</f>
        <v>170.72</v>
      </c>
      <c r="J215" s="35"/>
      <c r="K215" s="35"/>
    </row>
    <row r="216" spans="9:24" ht="12.75">
      <c r="I216" s="38">
        <f>ROUND((Source!CT46/IF(Source!BA46&lt;&gt;0,Source!BA46,1)*Source!I46),2)+ROUND((Source!CR46/IF(Source!BB46&lt;&gt;0,Source!BB46,1)*Source!I46),2)+SUM(I211:I214)</f>
        <v>6093.82</v>
      </c>
      <c r="J216" s="10"/>
      <c r="K216" s="38">
        <f>Source!S46+Source!Q46+SUM(K211:K214)</f>
        <v>67666.9</v>
      </c>
      <c r="L216">
        <f>ROUND((Source!CT46/IF(Source!BA46&lt;&gt;0,Source!BA46,1)*Source!I46),2)</f>
        <v>2154.49</v>
      </c>
      <c r="M216" s="17">
        <f>I216</f>
        <v>6093.82</v>
      </c>
      <c r="N216" s="17">
        <f>K216</f>
        <v>67666.9</v>
      </c>
      <c r="O216">
        <f>ROUND(IF(Source!BI46=1,(ROUND((Source!CT46/IF(Source!BA46&lt;&gt;0,Source!BA46,1)*Source!I46),2)+ROUND((Source!CR46/IF(Source!BB46&lt;&gt;0,Source!BB46,1)*Source!I46),2)+ROUND((Source!CQ46/IF(Source!BC46&lt;&gt;0,Source!BC46,1)*Source!I46),2)+((Source!DN46/100)*ROUND((Source!CT46/IF(Source!BA46&lt;&gt;0,Source!BA46,1)*Source!I46),2))+((Source!DO46/100)*ROUND((Source!CT46/IF(Source!BA46&lt;&gt;0,Source!BA46,1)*Source!I46),2))+(ROUND((Source!CS46/IF(Source!BS46&lt;&gt;0,Source!BS46,1)*Source!I46),2)*1.75)),0),2)</f>
        <v>0</v>
      </c>
      <c r="P216">
        <f>ROUND(IF(Source!BI46=2,(ROUND((Source!CT46/IF(Source!BA46&lt;&gt;0,Source!BA46,1)*Source!I46),2)+ROUND((Source!CR46/IF(Source!BB46&lt;&gt;0,Source!BB46,1)*Source!I46),2)+ROUND((Source!CQ46/IF(Source!BC46&lt;&gt;0,Source!BC46,1)*Source!I46),2)+((Source!DN46/100)*ROUND((Source!CT46/IF(Source!BA46&lt;&gt;0,Source!BA46,1)*Source!I46),2))+((Source!DO46/100)*ROUND((Source!CT46/IF(Source!BA46&lt;&gt;0,Source!BA46,1)*Source!I46),2))+(ROUND((Source!CS46/IF(Source!BS46&lt;&gt;0,Source!BS46,1)*Source!I46),2)*1.75)),0),2)</f>
        <v>6093.82</v>
      </c>
      <c r="Q216">
        <f>ROUND(IF(Source!BI46=3,(ROUND((Source!CT46/IF(Source!BA46&lt;&gt;0,Source!BA46,1)*Source!I46),2)+ROUND((Source!CR46/IF(Source!BB46&lt;&gt;0,Source!BB46,1)*Source!I46),2)+ROUND((Source!CQ46/IF(Source!BC46&lt;&gt;0,Source!BC46,1)*Source!I46),2)+((Source!DN46/100)*ROUND((Source!CT46/IF(Source!BA46&lt;&gt;0,Source!BA46,1)*Source!I46),2))+((Source!DO46/100)*ROUND((Source!CT46/IF(Source!BA46&lt;&gt;0,Source!BA46,1)*Source!I46),2))+(ROUND((Source!CS46/IF(Source!BS46&lt;&gt;0,Source!BS46,1)*Source!I46),2)*1.75)),0),2)</f>
        <v>0</v>
      </c>
      <c r="R216">
        <f>ROUND(IF(Source!BI46=4,(ROUND((Source!CT46/IF(Source!BA46&lt;&gt;0,Source!BA46,1)*Source!I46),2)+ROUND((Source!CR46/IF(Source!BB46&lt;&gt;0,Source!BB46,1)*Source!I46),2)+ROUND((Source!CQ46/IF(Source!BC46&lt;&gt;0,Source!BC46,1)*Source!I46),2)+((Source!DN46/100)*ROUND((Source!CT46/IF(Source!BA46&lt;&gt;0,Source!BA46,1)*Source!I46),2))+((Source!DO46/100)*ROUND((Source!CT46/IF(Source!BA46&lt;&gt;0,Source!BA46,1)*Source!I46),2))+(ROUND((Source!CS46/IF(Source!BS46&lt;&gt;0,Source!BS46,1)*Source!I46),2)*1.75)),0),2)</f>
        <v>0</v>
      </c>
      <c r="U216">
        <f>IF(Source!BI46=1,Source!O46+Source!X46+Source!Y46+Source!R46*178/100,0)</f>
        <v>0</v>
      </c>
      <c r="V216">
        <f>IF(Source!BI46=2,Source!O46+Source!X46+Source!Y46+Source!R46*178/100,0)</f>
        <v>67666.9</v>
      </c>
      <c r="W216">
        <f>IF(Source!BI46=3,Source!O46+Source!X46+Source!Y46+Source!R46*178/100,0)</f>
        <v>0</v>
      </c>
      <c r="X216">
        <f>IF(Source!BI46=4,Source!O46+Source!X46+Source!Y46+Source!R46*178/100,0)</f>
        <v>0</v>
      </c>
    </row>
    <row r="218" spans="3:12" s="10" customFormat="1" ht="12.75">
      <c r="C218" s="10" t="s">
        <v>270</v>
      </c>
      <c r="H218" s="58">
        <f>SUM(M36:M217)</f>
        <v>60165.04999999999</v>
      </c>
      <c r="I218" s="58"/>
      <c r="J218" s="58">
        <f>SUM(N36:N217)</f>
        <v>635046.26</v>
      </c>
      <c r="K218" s="58"/>
      <c r="L218" s="38">
        <f>SUM(L36:L217)</f>
        <v>19602.42</v>
      </c>
    </row>
    <row r="220" spans="3:27" ht="15.75">
      <c r="C220" s="29" t="s">
        <v>259</v>
      </c>
      <c r="D220" s="62" t="str">
        <f>IF(Source!C12="1",Source!F64,Source!G64)</f>
        <v>Материалы не учтеные ценниками</v>
      </c>
      <c r="E220" s="63"/>
      <c r="F220" s="63"/>
      <c r="G220" s="63"/>
      <c r="H220" s="63"/>
      <c r="I220" s="63"/>
      <c r="J220" s="63"/>
      <c r="K220" s="63"/>
      <c r="AA220" s="39" t="str">
        <f>IF(Source!C12="1",Source!F64,Source!G64)</f>
        <v>Материалы не учтеные ценниками</v>
      </c>
    </row>
    <row r="222" spans="1:25" ht="24">
      <c r="A222" s="31" t="str">
        <f>Source!E68</f>
        <v>1</v>
      </c>
      <c r="B222" s="31" t="str">
        <f>Source!F68</f>
        <v>Прайс-лист</v>
      </c>
      <c r="C222" s="14" t="str">
        <f>Source!G68</f>
        <v>Рамка в короб Ecoplast 100x55, кат. 5е, 2-х портовая, комплект</v>
      </c>
      <c r="D222" s="32" t="str">
        <f>Source!H68</f>
        <v>шт.</v>
      </c>
      <c r="E222" s="7">
        <f>ROUND(Source!I68,6)</f>
        <v>111</v>
      </c>
      <c r="F222" s="7"/>
      <c r="G222" s="7"/>
      <c r="H222" s="7"/>
      <c r="I222" s="7"/>
      <c r="J222" s="7"/>
      <c r="K222" s="7"/>
      <c r="Y222">
        <v>20</v>
      </c>
    </row>
    <row r="223" spans="1:11" ht="12.75">
      <c r="A223" s="7"/>
      <c r="B223" s="7"/>
      <c r="C223" s="7" t="s">
        <v>260</v>
      </c>
      <c r="D223" s="7"/>
      <c r="E223" s="7"/>
      <c r="F223" s="16">
        <f>Source!AO68</f>
        <v>0</v>
      </c>
      <c r="G223" s="33">
        <f>Source!DG68</f>
      </c>
      <c r="H223" s="7">
        <f>Source!AV68</f>
        <v>1</v>
      </c>
      <c r="I223" s="16">
        <f>ROUND((Source!CT68/IF(Source!BA68&lt;&gt;0,Source!BA68,1)*Source!I68),2)</f>
        <v>0</v>
      </c>
      <c r="J223" s="7">
        <f>Source!BA68</f>
        <v>1</v>
      </c>
      <c r="K223" s="16">
        <f>Source!S68</f>
        <v>0</v>
      </c>
    </row>
    <row r="224" spans="1:11" ht="12.75">
      <c r="A224" s="7"/>
      <c r="B224" s="7"/>
      <c r="C224" s="7" t="s">
        <v>261</v>
      </c>
      <c r="D224" s="7"/>
      <c r="E224" s="7"/>
      <c r="F224" s="16">
        <f>Source!AM68</f>
        <v>0</v>
      </c>
      <c r="G224" s="33">
        <f>Source!DE68</f>
      </c>
      <c r="H224" s="7">
        <f>Source!AV68</f>
        <v>1</v>
      </c>
      <c r="I224" s="16">
        <f>ROUND((Source!CR68/IF(Source!BB68&lt;&gt;0,Source!BB68,1)*Source!I68),2)</f>
        <v>0</v>
      </c>
      <c r="J224" s="7">
        <f>Source!BB68</f>
        <v>1</v>
      </c>
      <c r="K224" s="16">
        <f>Source!Q68</f>
        <v>0</v>
      </c>
    </row>
    <row r="225" spans="1:12" ht="12.75">
      <c r="A225" s="7"/>
      <c r="B225" s="7"/>
      <c r="C225" s="7" t="s">
        <v>262</v>
      </c>
      <c r="D225" s="7"/>
      <c r="E225" s="7"/>
      <c r="F225" s="16">
        <f>Source!AN68</f>
        <v>0</v>
      </c>
      <c r="G225" s="33">
        <f>Source!DF68</f>
      </c>
      <c r="H225" s="7">
        <f>Source!AV68</f>
        <v>1</v>
      </c>
      <c r="I225" s="34" t="str">
        <f>CONCATENATE("(",TEXT(+ROUND((Source!CS68/IF(J225&lt;&gt;0,J225,1)*Source!I68),2),"0,00"),")")</f>
        <v>(0,00)</v>
      </c>
      <c r="J225" s="7">
        <f>Source!BS68</f>
        <v>1</v>
      </c>
      <c r="K225" s="34" t="str">
        <f>CONCATENATE("(",TEXT(+Source!R68,"0,00"),")")</f>
        <v>(0,00)</v>
      </c>
      <c r="L225">
        <f>ROUND(IF(J225&lt;&gt;0,Source!R68/J225,Source!R68),2)</f>
        <v>0</v>
      </c>
    </row>
    <row r="226" spans="1:11" ht="12.75">
      <c r="A226" s="7"/>
      <c r="B226" s="7"/>
      <c r="C226" s="7" t="s">
        <v>263</v>
      </c>
      <c r="D226" s="7"/>
      <c r="E226" s="7"/>
      <c r="F226" s="16">
        <f>Source!AL68</f>
        <v>73.6</v>
      </c>
      <c r="G226" s="7">
        <f>Source!DD68</f>
      </c>
      <c r="H226" s="7">
        <f>Source!AW68</f>
        <v>1</v>
      </c>
      <c r="I226" s="16">
        <f>ROUND((Source!CQ68/IF(Source!BC68&lt;&gt;0,Source!BC68,1)*Source!I68),2)</f>
        <v>8169.6</v>
      </c>
      <c r="J226" s="7">
        <f>Source!BC68</f>
        <v>1</v>
      </c>
      <c r="K226" s="16">
        <f>Source!P68</f>
        <v>8169.6</v>
      </c>
    </row>
    <row r="227" spans="1:11" ht="12.75">
      <c r="A227" s="7"/>
      <c r="B227" s="7"/>
      <c r="C227" s="7" t="s">
        <v>264</v>
      </c>
      <c r="D227" s="7" t="s">
        <v>265</v>
      </c>
      <c r="E227" s="7">
        <f>Source!DN68</f>
        <v>0</v>
      </c>
      <c r="F227" s="7"/>
      <c r="G227" s="7"/>
      <c r="H227" s="7"/>
      <c r="I227" s="16">
        <f>ROUND((E227/100)*ROUND((Source!CT68/IF(Source!BA68&lt;&gt;0,Source!BA68,1)*Source!I68),2),2)</f>
        <v>0</v>
      </c>
      <c r="J227" s="7">
        <f>Source!AT68</f>
        <v>0</v>
      </c>
      <c r="K227" s="16">
        <f>Source!X68</f>
        <v>0</v>
      </c>
    </row>
    <row r="228" spans="1:11" ht="12.75">
      <c r="A228" s="7"/>
      <c r="B228" s="7"/>
      <c r="C228" s="7" t="s">
        <v>266</v>
      </c>
      <c r="D228" s="7" t="s">
        <v>265</v>
      </c>
      <c r="E228" s="7">
        <f>Source!DO68</f>
        <v>0</v>
      </c>
      <c r="F228" s="7"/>
      <c r="G228" s="7"/>
      <c r="H228" s="7"/>
      <c r="I228" s="16">
        <f>ROUND((E228/100)*ROUND((Source!CT68/IF(Source!BA68&lt;&gt;0,Source!BA68,1)*Source!I68),2),2)</f>
        <v>0</v>
      </c>
      <c r="J228" s="7">
        <f>Source!AU68</f>
        <v>0</v>
      </c>
      <c r="K228" s="16">
        <f>Source!Y68</f>
        <v>0</v>
      </c>
    </row>
    <row r="229" spans="1:11" ht="12.75">
      <c r="A229" s="7"/>
      <c r="B229" s="7"/>
      <c r="C229" s="7" t="s">
        <v>267</v>
      </c>
      <c r="D229" s="7" t="s">
        <v>265</v>
      </c>
      <c r="E229" s="7">
        <v>175</v>
      </c>
      <c r="F229" s="7"/>
      <c r="G229" s="7"/>
      <c r="H229" s="7"/>
      <c r="I229" s="16">
        <f>ROUND(ROUND((Source!CS68/IF(Source!BS68&lt;&gt;0,Source!BS68,1)*Source!I68),2)*1.75,2)</f>
        <v>0</v>
      </c>
      <c r="J229" s="7">
        <v>178</v>
      </c>
      <c r="K229" s="16">
        <f>ROUND(Source!R68*J229/100,2)</f>
        <v>0</v>
      </c>
    </row>
    <row r="230" spans="1:11" ht="12.75">
      <c r="A230" s="35"/>
      <c r="B230" s="35"/>
      <c r="C230" s="35" t="s">
        <v>268</v>
      </c>
      <c r="D230" s="35" t="s">
        <v>269</v>
      </c>
      <c r="E230" s="35">
        <f>Source!AQ68</f>
        <v>0</v>
      </c>
      <c r="F230" s="35"/>
      <c r="G230" s="36">
        <f>Source!DI68</f>
      </c>
      <c r="H230" s="35">
        <f>Source!AV68</f>
        <v>1</v>
      </c>
      <c r="I230" s="37">
        <f>ROUND(Source!U68,2)</f>
        <v>0</v>
      </c>
      <c r="J230" s="35"/>
      <c r="K230" s="35"/>
    </row>
    <row r="231" spans="9:24" ht="12.75">
      <c r="I231" s="38">
        <f>ROUND((Source!CT68/IF(Source!BA68&lt;&gt;0,Source!BA68,1)*Source!I68),2)+ROUND((Source!CR68/IF(Source!BB68&lt;&gt;0,Source!BB68,1)*Source!I68),2)+SUM(I226:I229)</f>
        <v>8169.6</v>
      </c>
      <c r="J231" s="10"/>
      <c r="K231" s="38">
        <f>Source!S68+Source!Q68+SUM(K226:K229)</f>
        <v>8169.6</v>
      </c>
      <c r="L231">
        <f>ROUND((Source!CT68/IF(Source!BA68&lt;&gt;0,Source!BA68,1)*Source!I68),2)</f>
        <v>0</v>
      </c>
      <c r="M231" s="17">
        <f>I231</f>
        <v>8169.6</v>
      </c>
      <c r="N231" s="17">
        <f>K231</f>
        <v>8169.6</v>
      </c>
      <c r="O231">
        <f>ROUND(IF(Source!BI68=1,(ROUND((Source!CT68/IF(Source!BA68&lt;&gt;0,Source!BA68,1)*Source!I68),2)+ROUND((Source!CR68/IF(Source!BB68&lt;&gt;0,Source!BB68,1)*Source!I68),2)+ROUND((Source!CQ68/IF(Source!BC68&lt;&gt;0,Source!BC68,1)*Source!I68),2)+((Source!DN68/100)*ROUND((Source!CT68/IF(Source!BA68&lt;&gt;0,Source!BA68,1)*Source!I68),2))+((Source!DO68/100)*ROUND((Source!CT68/IF(Source!BA68&lt;&gt;0,Source!BA68,1)*Source!I68),2))+(ROUND((Source!CS68/IF(Source!BS68&lt;&gt;0,Source!BS68,1)*Source!I68),2)*1.75)),0),2)</f>
        <v>0</v>
      </c>
      <c r="P231">
        <f>ROUND(IF(Source!BI68=2,(ROUND((Source!CT68/IF(Source!BA68&lt;&gt;0,Source!BA68,1)*Source!I68),2)+ROUND((Source!CR68/IF(Source!BB68&lt;&gt;0,Source!BB68,1)*Source!I68),2)+ROUND((Source!CQ68/IF(Source!BC68&lt;&gt;0,Source!BC68,1)*Source!I68),2)+((Source!DN68/100)*ROUND((Source!CT68/IF(Source!BA68&lt;&gt;0,Source!BA68,1)*Source!I68),2))+((Source!DO68/100)*ROUND((Source!CT68/IF(Source!BA68&lt;&gt;0,Source!BA68,1)*Source!I68),2))+(ROUND((Source!CS68/IF(Source!BS68&lt;&gt;0,Source!BS68,1)*Source!I68),2)*1.75)),0),2)</f>
        <v>0</v>
      </c>
      <c r="Q231">
        <f>ROUND(IF(Source!BI68=3,(ROUND((Source!CT68/IF(Source!BA68&lt;&gt;0,Source!BA68,1)*Source!I68),2)+ROUND((Source!CR68/IF(Source!BB68&lt;&gt;0,Source!BB68,1)*Source!I68),2)+ROUND((Source!CQ68/IF(Source!BC68&lt;&gt;0,Source!BC68,1)*Source!I68),2)+((Source!DN68/100)*ROUND((Source!CT68/IF(Source!BA68&lt;&gt;0,Source!BA68,1)*Source!I68),2))+((Source!DO68/100)*ROUND((Source!CT68/IF(Source!BA68&lt;&gt;0,Source!BA68,1)*Source!I68),2))+(ROUND((Source!CS68/IF(Source!BS68&lt;&gt;0,Source!BS68,1)*Source!I68),2)*1.75)),0),2)</f>
        <v>0</v>
      </c>
      <c r="R231">
        <f>ROUND(IF(Source!BI68=4,(ROUND((Source!CT68/IF(Source!BA68&lt;&gt;0,Source!BA68,1)*Source!I68),2)+ROUND((Source!CR68/IF(Source!BB68&lt;&gt;0,Source!BB68,1)*Source!I68),2)+ROUND((Source!CQ68/IF(Source!BC68&lt;&gt;0,Source!BC68,1)*Source!I68),2)+((Source!DN68/100)*ROUND((Source!CT68/IF(Source!BA68&lt;&gt;0,Source!BA68,1)*Source!I68),2))+((Source!DO68/100)*ROUND((Source!CT68/IF(Source!BA68&lt;&gt;0,Source!BA68,1)*Source!I68),2))+(ROUND((Source!CS68/IF(Source!BS68&lt;&gt;0,Source!BS68,1)*Source!I68),2)*1.75)),0),2)</f>
        <v>8169.6</v>
      </c>
      <c r="U231">
        <f>IF(Source!BI68=1,Source!O68+Source!X68+Source!Y68+Source!R68*178/100,0)</f>
        <v>0</v>
      </c>
      <c r="V231">
        <f>IF(Source!BI68=2,Source!O68+Source!X68+Source!Y68+Source!R68*178/100,0)</f>
        <v>0</v>
      </c>
      <c r="W231">
        <f>IF(Source!BI68=3,Source!O68+Source!X68+Source!Y68+Source!R68*178/100,0)</f>
        <v>0</v>
      </c>
      <c r="X231">
        <f>IF(Source!BI68=4,Source!O68+Source!X68+Source!Y68+Source!R68*178/100,0)</f>
        <v>8169.6</v>
      </c>
    </row>
    <row r="232" spans="1:25" ht="36">
      <c r="A232" s="31" t="str">
        <f>Source!E69</f>
        <v>2</v>
      </c>
      <c r="B232" s="31" t="str">
        <f>Source!F69</f>
        <v>Прайс-лист</v>
      </c>
      <c r="C232" s="14" t="str">
        <f>Source!G69</f>
        <v>LAN-OK45U5E/90-WH Модуль телекоммуникационный RJ45, кат. 5е</v>
      </c>
      <c r="D232" s="32" t="str">
        <f>Source!H69</f>
        <v>шт.</v>
      </c>
      <c r="E232" s="7">
        <f>ROUND(Source!I69,6)</f>
        <v>222</v>
      </c>
      <c r="F232" s="7"/>
      <c r="G232" s="7"/>
      <c r="H232" s="7"/>
      <c r="I232" s="7"/>
      <c r="J232" s="7"/>
      <c r="K232" s="7"/>
      <c r="Y232">
        <v>21</v>
      </c>
    </row>
    <row r="233" spans="1:11" ht="12.75">
      <c r="A233" s="7"/>
      <c r="B233" s="7"/>
      <c r="C233" s="7" t="s">
        <v>260</v>
      </c>
      <c r="D233" s="7"/>
      <c r="E233" s="7"/>
      <c r="F233" s="16">
        <f>Source!AO69</f>
        <v>0</v>
      </c>
      <c r="G233" s="33">
        <f>Source!DG69</f>
      </c>
      <c r="H233" s="7">
        <f>Source!AV69</f>
        <v>1</v>
      </c>
      <c r="I233" s="16">
        <f>ROUND((Source!CT69/IF(Source!BA69&lt;&gt;0,Source!BA69,1)*Source!I69),2)</f>
        <v>0</v>
      </c>
      <c r="J233" s="7">
        <f>Source!BA69</f>
        <v>1</v>
      </c>
      <c r="K233" s="16">
        <f>Source!S69</f>
        <v>0</v>
      </c>
    </row>
    <row r="234" spans="1:11" ht="12.75">
      <c r="A234" s="7"/>
      <c r="B234" s="7"/>
      <c r="C234" s="7" t="s">
        <v>261</v>
      </c>
      <c r="D234" s="7"/>
      <c r="E234" s="7"/>
      <c r="F234" s="16">
        <f>Source!AM69</f>
        <v>0</v>
      </c>
      <c r="G234" s="33">
        <f>Source!DE69</f>
      </c>
      <c r="H234" s="7">
        <f>Source!AV69</f>
        <v>1</v>
      </c>
      <c r="I234" s="16">
        <f>ROUND((Source!CR69/IF(Source!BB69&lt;&gt;0,Source!BB69,1)*Source!I69),2)</f>
        <v>0</v>
      </c>
      <c r="J234" s="7">
        <f>Source!BB69</f>
        <v>1</v>
      </c>
      <c r="K234" s="16">
        <f>Source!Q69</f>
        <v>0</v>
      </c>
    </row>
    <row r="235" spans="1:12" ht="12.75">
      <c r="A235" s="7"/>
      <c r="B235" s="7"/>
      <c r="C235" s="7" t="s">
        <v>262</v>
      </c>
      <c r="D235" s="7"/>
      <c r="E235" s="7"/>
      <c r="F235" s="16">
        <f>Source!AN69</f>
        <v>0</v>
      </c>
      <c r="G235" s="33">
        <f>Source!DF69</f>
      </c>
      <c r="H235" s="7">
        <f>Source!AV69</f>
        <v>1</v>
      </c>
      <c r="I235" s="34" t="str">
        <f>CONCATENATE("(",TEXT(+ROUND((Source!CS69/IF(J235&lt;&gt;0,J235,1)*Source!I69),2),"0,00"),")")</f>
        <v>(0,00)</v>
      </c>
      <c r="J235" s="7">
        <f>Source!BS69</f>
        <v>1</v>
      </c>
      <c r="K235" s="34" t="str">
        <f>CONCATENATE("(",TEXT(+Source!R69,"0,00"),")")</f>
        <v>(0,00)</v>
      </c>
      <c r="L235">
        <f>ROUND(IF(J235&lt;&gt;0,Source!R69/J235,Source!R69),2)</f>
        <v>0</v>
      </c>
    </row>
    <row r="236" spans="1:11" ht="12.75">
      <c r="A236" s="7"/>
      <c r="B236" s="7"/>
      <c r="C236" s="7" t="s">
        <v>263</v>
      </c>
      <c r="D236" s="7"/>
      <c r="E236" s="7"/>
      <c r="F236" s="16">
        <f>Source!AL69</f>
        <v>66.3</v>
      </c>
      <c r="G236" s="7">
        <f>Source!DD69</f>
      </c>
      <c r="H236" s="7">
        <f>Source!AW69</f>
        <v>1</v>
      </c>
      <c r="I236" s="16">
        <f>ROUND((Source!CQ69/IF(Source!BC69&lt;&gt;0,Source!BC69,1)*Source!I69),2)</f>
        <v>14718.6</v>
      </c>
      <c r="J236" s="7">
        <f>Source!BC69</f>
        <v>1</v>
      </c>
      <c r="K236" s="16">
        <f>Source!P69</f>
        <v>14718.6</v>
      </c>
    </row>
    <row r="237" spans="1:11" ht="12.75">
      <c r="A237" s="7"/>
      <c r="B237" s="7"/>
      <c r="C237" s="7" t="s">
        <v>264</v>
      </c>
      <c r="D237" s="7" t="s">
        <v>265</v>
      </c>
      <c r="E237" s="7">
        <f>Source!DN69</f>
        <v>0</v>
      </c>
      <c r="F237" s="7"/>
      <c r="G237" s="7"/>
      <c r="H237" s="7"/>
      <c r="I237" s="16">
        <f>ROUND((E237/100)*ROUND((Source!CT69/IF(Source!BA69&lt;&gt;0,Source!BA69,1)*Source!I69),2),2)</f>
        <v>0</v>
      </c>
      <c r="J237" s="7">
        <f>Source!AT69</f>
        <v>0</v>
      </c>
      <c r="K237" s="16">
        <f>Source!X69</f>
        <v>0</v>
      </c>
    </row>
    <row r="238" spans="1:11" ht="12.75">
      <c r="A238" s="7"/>
      <c r="B238" s="7"/>
      <c r="C238" s="7" t="s">
        <v>266</v>
      </c>
      <c r="D238" s="7" t="s">
        <v>265</v>
      </c>
      <c r="E238" s="7">
        <f>Source!DO69</f>
        <v>0</v>
      </c>
      <c r="F238" s="7"/>
      <c r="G238" s="7"/>
      <c r="H238" s="7"/>
      <c r="I238" s="16">
        <f>ROUND((E238/100)*ROUND((Source!CT69/IF(Source!BA69&lt;&gt;0,Source!BA69,1)*Source!I69),2),2)</f>
        <v>0</v>
      </c>
      <c r="J238" s="7">
        <f>Source!AU69</f>
        <v>0</v>
      </c>
      <c r="K238" s="16">
        <f>Source!Y69</f>
        <v>0</v>
      </c>
    </row>
    <row r="239" spans="1:11" ht="12.75">
      <c r="A239" s="7"/>
      <c r="B239" s="7"/>
      <c r="C239" s="7" t="s">
        <v>267</v>
      </c>
      <c r="D239" s="7" t="s">
        <v>265</v>
      </c>
      <c r="E239" s="7">
        <v>175</v>
      </c>
      <c r="F239" s="7"/>
      <c r="G239" s="7"/>
      <c r="H239" s="7"/>
      <c r="I239" s="16">
        <f>ROUND(ROUND((Source!CS69/IF(Source!BS69&lt;&gt;0,Source!BS69,1)*Source!I69),2)*1.75,2)</f>
        <v>0</v>
      </c>
      <c r="J239" s="7">
        <v>178</v>
      </c>
      <c r="K239" s="16">
        <f>ROUND(Source!R69*J239/100,2)</f>
        <v>0</v>
      </c>
    </row>
    <row r="240" spans="1:11" ht="12.75">
      <c r="A240" s="35"/>
      <c r="B240" s="35"/>
      <c r="C240" s="35" t="s">
        <v>268</v>
      </c>
      <c r="D240" s="35" t="s">
        <v>269</v>
      </c>
      <c r="E240" s="35">
        <f>Source!AQ69</f>
        <v>0</v>
      </c>
      <c r="F240" s="35"/>
      <c r="G240" s="36">
        <f>Source!DI69</f>
      </c>
      <c r="H240" s="35">
        <f>Source!AV69</f>
        <v>1</v>
      </c>
      <c r="I240" s="37">
        <f>ROUND(Source!U69,2)</f>
        <v>0</v>
      </c>
      <c r="J240" s="35"/>
      <c r="K240" s="35"/>
    </row>
    <row r="241" spans="9:24" ht="12.75">
      <c r="I241" s="38">
        <f>ROUND((Source!CT69/IF(Source!BA69&lt;&gt;0,Source!BA69,1)*Source!I69),2)+ROUND((Source!CR69/IF(Source!BB69&lt;&gt;0,Source!BB69,1)*Source!I69),2)+SUM(I236:I239)</f>
        <v>14718.6</v>
      </c>
      <c r="J241" s="10"/>
      <c r="K241" s="38">
        <f>Source!S69+Source!Q69+SUM(K236:K239)</f>
        <v>14718.6</v>
      </c>
      <c r="L241">
        <f>ROUND((Source!CT69/IF(Source!BA69&lt;&gt;0,Source!BA69,1)*Source!I69),2)</f>
        <v>0</v>
      </c>
      <c r="M241" s="17">
        <f>I241</f>
        <v>14718.6</v>
      </c>
      <c r="N241" s="17">
        <f>K241</f>
        <v>14718.6</v>
      </c>
      <c r="O241">
        <f>ROUND(IF(Source!BI69=1,(ROUND((Source!CT69/IF(Source!BA69&lt;&gt;0,Source!BA69,1)*Source!I69),2)+ROUND((Source!CR69/IF(Source!BB69&lt;&gt;0,Source!BB69,1)*Source!I69),2)+ROUND((Source!CQ69/IF(Source!BC69&lt;&gt;0,Source!BC69,1)*Source!I69),2)+((Source!DN69/100)*ROUND((Source!CT69/IF(Source!BA69&lt;&gt;0,Source!BA69,1)*Source!I69),2))+((Source!DO69/100)*ROUND((Source!CT69/IF(Source!BA69&lt;&gt;0,Source!BA69,1)*Source!I69),2))+(ROUND((Source!CS69/IF(Source!BS69&lt;&gt;0,Source!BS69,1)*Source!I69),2)*1.75)),0),2)</f>
        <v>0</v>
      </c>
      <c r="P241">
        <f>ROUND(IF(Source!BI69=2,(ROUND((Source!CT69/IF(Source!BA69&lt;&gt;0,Source!BA69,1)*Source!I69),2)+ROUND((Source!CR69/IF(Source!BB69&lt;&gt;0,Source!BB69,1)*Source!I69),2)+ROUND((Source!CQ69/IF(Source!BC69&lt;&gt;0,Source!BC69,1)*Source!I69),2)+((Source!DN69/100)*ROUND((Source!CT69/IF(Source!BA69&lt;&gt;0,Source!BA69,1)*Source!I69),2))+((Source!DO69/100)*ROUND((Source!CT69/IF(Source!BA69&lt;&gt;0,Source!BA69,1)*Source!I69),2))+(ROUND((Source!CS69/IF(Source!BS69&lt;&gt;0,Source!BS69,1)*Source!I69),2)*1.75)),0),2)</f>
        <v>0</v>
      </c>
      <c r="Q241">
        <f>ROUND(IF(Source!BI69=3,(ROUND((Source!CT69/IF(Source!BA69&lt;&gt;0,Source!BA69,1)*Source!I69),2)+ROUND((Source!CR69/IF(Source!BB69&lt;&gt;0,Source!BB69,1)*Source!I69),2)+ROUND((Source!CQ69/IF(Source!BC69&lt;&gt;0,Source!BC69,1)*Source!I69),2)+((Source!DN69/100)*ROUND((Source!CT69/IF(Source!BA69&lt;&gt;0,Source!BA69,1)*Source!I69),2))+((Source!DO69/100)*ROUND((Source!CT69/IF(Source!BA69&lt;&gt;0,Source!BA69,1)*Source!I69),2))+(ROUND((Source!CS69/IF(Source!BS69&lt;&gt;0,Source!BS69,1)*Source!I69),2)*1.75)),0),2)</f>
        <v>0</v>
      </c>
      <c r="R241">
        <f>ROUND(IF(Source!BI69=4,(ROUND((Source!CT69/IF(Source!BA69&lt;&gt;0,Source!BA69,1)*Source!I69),2)+ROUND((Source!CR69/IF(Source!BB69&lt;&gt;0,Source!BB69,1)*Source!I69),2)+ROUND((Source!CQ69/IF(Source!BC69&lt;&gt;0,Source!BC69,1)*Source!I69),2)+((Source!DN69/100)*ROUND((Source!CT69/IF(Source!BA69&lt;&gt;0,Source!BA69,1)*Source!I69),2))+((Source!DO69/100)*ROUND((Source!CT69/IF(Source!BA69&lt;&gt;0,Source!BA69,1)*Source!I69),2))+(ROUND((Source!CS69/IF(Source!BS69&lt;&gt;0,Source!BS69,1)*Source!I69),2)*1.75)),0),2)</f>
        <v>14718.6</v>
      </c>
      <c r="U241">
        <f>IF(Source!BI69=1,Source!O69+Source!X69+Source!Y69+Source!R69*178/100,0)</f>
        <v>0</v>
      </c>
      <c r="V241">
        <f>IF(Source!BI69=2,Source!O69+Source!X69+Source!Y69+Source!R69*178/100,0)</f>
        <v>0</v>
      </c>
      <c r="W241">
        <f>IF(Source!BI69=3,Source!O69+Source!X69+Source!Y69+Source!R69*178/100,0)</f>
        <v>0</v>
      </c>
      <c r="X241">
        <f>IF(Source!BI69=4,Source!O69+Source!X69+Source!Y69+Source!R69*178/100,0)</f>
        <v>14718.6</v>
      </c>
    </row>
    <row r="242" spans="1:25" ht="36">
      <c r="A242" s="31" t="str">
        <f>Source!E70</f>
        <v>3</v>
      </c>
      <c r="B242" s="31" t="str">
        <f>Source!F70</f>
        <v>Прайс-лист</v>
      </c>
      <c r="C242" s="14" t="str">
        <f>Source!G70</f>
        <v>LAN-SIP-24N-WH Вставка 45х45 на 2 кейстоуна со шторками и маркировкой, белая</v>
      </c>
      <c r="D242" s="32" t="str">
        <f>Source!H70</f>
        <v>шт.</v>
      </c>
      <c r="E242" s="7">
        <f>ROUND(Source!I70,6)</f>
        <v>111</v>
      </c>
      <c r="F242" s="7"/>
      <c r="G242" s="7"/>
      <c r="H242" s="7"/>
      <c r="I242" s="7"/>
      <c r="J242" s="7"/>
      <c r="K242" s="7"/>
      <c r="Y242">
        <v>22</v>
      </c>
    </row>
    <row r="243" spans="1:11" ht="12.75">
      <c r="A243" s="7"/>
      <c r="B243" s="7"/>
      <c r="C243" s="7" t="s">
        <v>260</v>
      </c>
      <c r="D243" s="7"/>
      <c r="E243" s="7"/>
      <c r="F243" s="16">
        <f>Source!AO70</f>
        <v>0</v>
      </c>
      <c r="G243" s="33">
        <f>Source!DG70</f>
      </c>
      <c r="H243" s="7">
        <f>Source!AV70</f>
        <v>1</v>
      </c>
      <c r="I243" s="16">
        <f>ROUND((Source!CT70/IF(Source!BA70&lt;&gt;0,Source!BA70,1)*Source!I70),2)</f>
        <v>0</v>
      </c>
      <c r="J243" s="7">
        <f>Source!BA70</f>
        <v>1</v>
      </c>
      <c r="K243" s="16">
        <f>Source!S70</f>
        <v>0</v>
      </c>
    </row>
    <row r="244" spans="1:11" ht="12.75">
      <c r="A244" s="7"/>
      <c r="B244" s="7"/>
      <c r="C244" s="7" t="s">
        <v>261</v>
      </c>
      <c r="D244" s="7"/>
      <c r="E244" s="7"/>
      <c r="F244" s="16">
        <f>Source!AM70</f>
        <v>0</v>
      </c>
      <c r="G244" s="33">
        <f>Source!DE70</f>
      </c>
      <c r="H244" s="7">
        <f>Source!AV70</f>
        <v>1</v>
      </c>
      <c r="I244" s="16">
        <f>ROUND((Source!CR70/IF(Source!BB70&lt;&gt;0,Source!BB70,1)*Source!I70),2)</f>
        <v>0</v>
      </c>
      <c r="J244" s="7">
        <f>Source!BB70</f>
        <v>1</v>
      </c>
      <c r="K244" s="16">
        <f>Source!Q70</f>
        <v>0</v>
      </c>
    </row>
    <row r="245" spans="1:12" ht="12.75">
      <c r="A245" s="7"/>
      <c r="B245" s="7"/>
      <c r="C245" s="7" t="s">
        <v>262</v>
      </c>
      <c r="D245" s="7"/>
      <c r="E245" s="7"/>
      <c r="F245" s="16">
        <f>Source!AN70</f>
        <v>0</v>
      </c>
      <c r="G245" s="33">
        <f>Source!DF70</f>
      </c>
      <c r="H245" s="7">
        <f>Source!AV70</f>
        <v>1</v>
      </c>
      <c r="I245" s="34" t="str">
        <f>CONCATENATE("(",TEXT(+ROUND((Source!CS70/IF(J245&lt;&gt;0,J245,1)*Source!I70),2),"0,00"),")")</f>
        <v>(0,00)</v>
      </c>
      <c r="J245" s="7">
        <f>Source!BS70</f>
        <v>1</v>
      </c>
      <c r="K245" s="34" t="str">
        <f>CONCATENATE("(",TEXT(+Source!R70,"0,00"),")")</f>
        <v>(0,00)</v>
      </c>
      <c r="L245">
        <f>ROUND(IF(J245&lt;&gt;0,Source!R70/J245,Source!R70),2)</f>
        <v>0</v>
      </c>
    </row>
    <row r="246" spans="1:11" ht="12.75">
      <c r="A246" s="7"/>
      <c r="B246" s="7"/>
      <c r="C246" s="7" t="s">
        <v>263</v>
      </c>
      <c r="D246" s="7"/>
      <c r="E246" s="7"/>
      <c r="F246" s="16">
        <f>Source!AL70</f>
        <v>25.8</v>
      </c>
      <c r="G246" s="7">
        <f>Source!DD70</f>
      </c>
      <c r="H246" s="7">
        <f>Source!AW70</f>
        <v>1</v>
      </c>
      <c r="I246" s="16">
        <f>ROUND((Source!CQ70/IF(Source!BC70&lt;&gt;0,Source!BC70,1)*Source!I70),2)</f>
        <v>2863.8</v>
      </c>
      <c r="J246" s="7">
        <f>Source!BC70</f>
        <v>1</v>
      </c>
      <c r="K246" s="16">
        <f>Source!P70</f>
        <v>2863.8</v>
      </c>
    </row>
    <row r="247" spans="1:11" ht="12.75">
      <c r="A247" s="7"/>
      <c r="B247" s="7"/>
      <c r="C247" s="7" t="s">
        <v>264</v>
      </c>
      <c r="D247" s="7" t="s">
        <v>265</v>
      </c>
      <c r="E247" s="7">
        <f>Source!DN70</f>
        <v>0</v>
      </c>
      <c r="F247" s="7"/>
      <c r="G247" s="7"/>
      <c r="H247" s="7"/>
      <c r="I247" s="16">
        <f>ROUND((E247/100)*ROUND((Source!CT70/IF(Source!BA70&lt;&gt;0,Source!BA70,1)*Source!I70),2),2)</f>
        <v>0</v>
      </c>
      <c r="J247" s="7">
        <f>Source!AT70</f>
        <v>0</v>
      </c>
      <c r="K247" s="16">
        <f>Source!X70</f>
        <v>0</v>
      </c>
    </row>
    <row r="248" spans="1:11" ht="12.75">
      <c r="A248" s="7"/>
      <c r="B248" s="7"/>
      <c r="C248" s="7" t="s">
        <v>266</v>
      </c>
      <c r="D248" s="7" t="s">
        <v>265</v>
      </c>
      <c r="E248" s="7">
        <f>Source!DO70</f>
        <v>0</v>
      </c>
      <c r="F248" s="7"/>
      <c r="G248" s="7"/>
      <c r="H248" s="7"/>
      <c r="I248" s="16">
        <f>ROUND((E248/100)*ROUND((Source!CT70/IF(Source!BA70&lt;&gt;0,Source!BA70,1)*Source!I70),2),2)</f>
        <v>0</v>
      </c>
      <c r="J248" s="7">
        <f>Source!AU70</f>
        <v>0</v>
      </c>
      <c r="K248" s="16">
        <f>Source!Y70</f>
        <v>0</v>
      </c>
    </row>
    <row r="249" spans="1:11" ht="12.75">
      <c r="A249" s="7"/>
      <c r="B249" s="7"/>
      <c r="C249" s="7" t="s">
        <v>267</v>
      </c>
      <c r="D249" s="7" t="s">
        <v>265</v>
      </c>
      <c r="E249" s="7">
        <v>175</v>
      </c>
      <c r="F249" s="7"/>
      <c r="G249" s="7"/>
      <c r="H249" s="7"/>
      <c r="I249" s="16">
        <f>ROUND(ROUND((Source!CS70/IF(Source!BS70&lt;&gt;0,Source!BS70,1)*Source!I70),2)*1.75,2)</f>
        <v>0</v>
      </c>
      <c r="J249" s="7">
        <v>178</v>
      </c>
      <c r="K249" s="16">
        <f>ROUND(Source!R70*J249/100,2)</f>
        <v>0</v>
      </c>
    </row>
    <row r="250" spans="1:11" ht="12.75">
      <c r="A250" s="35"/>
      <c r="B250" s="35"/>
      <c r="C250" s="35" t="s">
        <v>268</v>
      </c>
      <c r="D250" s="35" t="s">
        <v>269</v>
      </c>
      <c r="E250" s="35">
        <f>Source!AQ70</f>
        <v>0</v>
      </c>
      <c r="F250" s="35"/>
      <c r="G250" s="36">
        <f>Source!DI70</f>
      </c>
      <c r="H250" s="35">
        <f>Source!AV70</f>
        <v>1</v>
      </c>
      <c r="I250" s="37">
        <f>ROUND(Source!U70,2)</f>
        <v>0</v>
      </c>
      <c r="J250" s="35"/>
      <c r="K250" s="35"/>
    </row>
    <row r="251" spans="9:24" ht="12.75">
      <c r="I251" s="38">
        <f>ROUND((Source!CT70/IF(Source!BA70&lt;&gt;0,Source!BA70,1)*Source!I70),2)+ROUND((Source!CR70/IF(Source!BB70&lt;&gt;0,Source!BB70,1)*Source!I70),2)+SUM(I246:I249)</f>
        <v>2863.8</v>
      </c>
      <c r="J251" s="10"/>
      <c r="K251" s="38">
        <f>Source!S70+Source!Q70+SUM(K246:K249)</f>
        <v>2863.8</v>
      </c>
      <c r="L251">
        <f>ROUND((Source!CT70/IF(Source!BA70&lt;&gt;0,Source!BA70,1)*Source!I70),2)</f>
        <v>0</v>
      </c>
      <c r="M251" s="17">
        <f>I251</f>
        <v>2863.8</v>
      </c>
      <c r="N251" s="17">
        <f>K251</f>
        <v>2863.8</v>
      </c>
      <c r="O251">
        <f>ROUND(IF(Source!BI70=1,(ROUND((Source!CT70/IF(Source!BA70&lt;&gt;0,Source!BA70,1)*Source!I70),2)+ROUND((Source!CR70/IF(Source!BB70&lt;&gt;0,Source!BB70,1)*Source!I70),2)+ROUND((Source!CQ70/IF(Source!BC70&lt;&gt;0,Source!BC70,1)*Source!I70),2)+((Source!DN70/100)*ROUND((Source!CT70/IF(Source!BA70&lt;&gt;0,Source!BA70,1)*Source!I70),2))+((Source!DO70/100)*ROUND((Source!CT70/IF(Source!BA70&lt;&gt;0,Source!BA70,1)*Source!I70),2))+(ROUND((Source!CS70/IF(Source!BS70&lt;&gt;0,Source!BS70,1)*Source!I70),2)*1.75)),0),2)</f>
        <v>0</v>
      </c>
      <c r="P251">
        <f>ROUND(IF(Source!BI70=2,(ROUND((Source!CT70/IF(Source!BA70&lt;&gt;0,Source!BA70,1)*Source!I70),2)+ROUND((Source!CR70/IF(Source!BB70&lt;&gt;0,Source!BB70,1)*Source!I70),2)+ROUND((Source!CQ70/IF(Source!BC70&lt;&gt;0,Source!BC70,1)*Source!I70),2)+((Source!DN70/100)*ROUND((Source!CT70/IF(Source!BA70&lt;&gt;0,Source!BA70,1)*Source!I70),2))+((Source!DO70/100)*ROUND((Source!CT70/IF(Source!BA70&lt;&gt;0,Source!BA70,1)*Source!I70),2))+(ROUND((Source!CS70/IF(Source!BS70&lt;&gt;0,Source!BS70,1)*Source!I70),2)*1.75)),0),2)</f>
        <v>0</v>
      </c>
      <c r="Q251">
        <f>ROUND(IF(Source!BI70=3,(ROUND((Source!CT70/IF(Source!BA70&lt;&gt;0,Source!BA70,1)*Source!I70),2)+ROUND((Source!CR70/IF(Source!BB70&lt;&gt;0,Source!BB70,1)*Source!I70),2)+ROUND((Source!CQ70/IF(Source!BC70&lt;&gt;0,Source!BC70,1)*Source!I70),2)+((Source!DN70/100)*ROUND((Source!CT70/IF(Source!BA70&lt;&gt;0,Source!BA70,1)*Source!I70),2))+((Source!DO70/100)*ROUND((Source!CT70/IF(Source!BA70&lt;&gt;0,Source!BA70,1)*Source!I70),2))+(ROUND((Source!CS70/IF(Source!BS70&lt;&gt;0,Source!BS70,1)*Source!I70),2)*1.75)),0),2)</f>
        <v>0</v>
      </c>
      <c r="R251">
        <f>ROUND(IF(Source!BI70=4,(ROUND((Source!CT70/IF(Source!BA70&lt;&gt;0,Source!BA70,1)*Source!I70),2)+ROUND((Source!CR70/IF(Source!BB70&lt;&gt;0,Source!BB70,1)*Source!I70),2)+ROUND((Source!CQ70/IF(Source!BC70&lt;&gt;0,Source!BC70,1)*Source!I70),2)+((Source!DN70/100)*ROUND((Source!CT70/IF(Source!BA70&lt;&gt;0,Source!BA70,1)*Source!I70),2))+((Source!DO70/100)*ROUND((Source!CT70/IF(Source!BA70&lt;&gt;0,Source!BA70,1)*Source!I70),2))+(ROUND((Source!CS70/IF(Source!BS70&lt;&gt;0,Source!BS70,1)*Source!I70),2)*1.75)),0),2)</f>
        <v>2863.8</v>
      </c>
      <c r="U251">
        <f>IF(Source!BI70=1,Source!O70+Source!X70+Source!Y70+Source!R70*178/100,0)</f>
        <v>0</v>
      </c>
      <c r="V251">
        <f>IF(Source!BI70=2,Source!O70+Source!X70+Source!Y70+Source!R70*178/100,0)</f>
        <v>0</v>
      </c>
      <c r="W251">
        <f>IF(Source!BI70=3,Source!O70+Source!X70+Source!Y70+Source!R70*178/100,0)</f>
        <v>0</v>
      </c>
      <c r="X251">
        <f>IF(Source!BI70=4,Source!O70+Source!X70+Source!Y70+Source!R70*178/100,0)</f>
        <v>2863.8</v>
      </c>
    </row>
    <row r="252" spans="1:25" ht="36">
      <c r="A252" s="31" t="str">
        <f>Source!E71</f>
        <v>4</v>
      </c>
      <c r="B252" s="31" t="str">
        <f>Source!F71</f>
        <v>Прайс-лист</v>
      </c>
      <c r="C252" s="14" t="str">
        <f>Source!G71</f>
        <v>TWT-CB-EARTH-SET1 Комплект проводов заземления для шкафов Business</v>
      </c>
      <c r="D252" s="32" t="str">
        <f>Source!H71</f>
        <v>шт.</v>
      </c>
      <c r="E252" s="7">
        <f>ROUND(Source!I71,6)</f>
        <v>1</v>
      </c>
      <c r="F252" s="7"/>
      <c r="G252" s="7"/>
      <c r="H252" s="7"/>
      <c r="I252" s="7"/>
      <c r="J252" s="7"/>
      <c r="K252" s="7"/>
      <c r="Y252">
        <v>23</v>
      </c>
    </row>
    <row r="253" spans="1:11" ht="12.75">
      <c r="A253" s="7"/>
      <c r="B253" s="7"/>
      <c r="C253" s="7" t="s">
        <v>260</v>
      </c>
      <c r="D253" s="7"/>
      <c r="E253" s="7"/>
      <c r="F253" s="16">
        <f>Source!AO71</f>
        <v>0</v>
      </c>
      <c r="G253" s="33">
        <f>Source!DG71</f>
      </c>
      <c r="H253" s="7">
        <f>Source!AV71</f>
        <v>1</v>
      </c>
      <c r="I253" s="16">
        <f>ROUND((Source!CT71/IF(Source!BA71&lt;&gt;0,Source!BA71,1)*Source!I71),2)</f>
        <v>0</v>
      </c>
      <c r="J253" s="7">
        <f>Source!BA71</f>
        <v>1</v>
      </c>
      <c r="K253" s="16">
        <f>Source!S71</f>
        <v>0</v>
      </c>
    </row>
    <row r="254" spans="1:11" ht="12.75">
      <c r="A254" s="7"/>
      <c r="B254" s="7"/>
      <c r="C254" s="7" t="s">
        <v>261</v>
      </c>
      <c r="D254" s="7"/>
      <c r="E254" s="7"/>
      <c r="F254" s="16">
        <f>Source!AM71</f>
        <v>0</v>
      </c>
      <c r="G254" s="33">
        <f>Source!DE71</f>
      </c>
      <c r="H254" s="7">
        <f>Source!AV71</f>
        <v>1</v>
      </c>
      <c r="I254" s="16">
        <f>ROUND((Source!CR71/IF(Source!BB71&lt;&gt;0,Source!BB71,1)*Source!I71),2)</f>
        <v>0</v>
      </c>
      <c r="J254" s="7">
        <f>Source!BB71</f>
        <v>1</v>
      </c>
      <c r="K254" s="16">
        <f>Source!Q71</f>
        <v>0</v>
      </c>
    </row>
    <row r="255" spans="1:12" ht="12.75">
      <c r="A255" s="7"/>
      <c r="B255" s="7"/>
      <c r="C255" s="7" t="s">
        <v>262</v>
      </c>
      <c r="D255" s="7"/>
      <c r="E255" s="7"/>
      <c r="F255" s="16">
        <f>Source!AN71</f>
        <v>0</v>
      </c>
      <c r="G255" s="33">
        <f>Source!DF71</f>
      </c>
      <c r="H255" s="7">
        <f>Source!AV71</f>
        <v>1</v>
      </c>
      <c r="I255" s="34" t="str">
        <f>CONCATENATE("(",TEXT(+ROUND((Source!CS71/IF(J255&lt;&gt;0,J255,1)*Source!I71),2),"0,00"),")")</f>
        <v>(0,00)</v>
      </c>
      <c r="J255" s="7">
        <f>Source!BS71</f>
        <v>1</v>
      </c>
      <c r="K255" s="34" t="str">
        <f>CONCATENATE("(",TEXT(+Source!R71,"0,00"),")")</f>
        <v>(0,00)</v>
      </c>
      <c r="L255">
        <f>ROUND(IF(J255&lt;&gt;0,Source!R71/J255,Source!R71),2)</f>
        <v>0</v>
      </c>
    </row>
    <row r="256" spans="1:11" ht="12.75">
      <c r="A256" s="7"/>
      <c r="B256" s="7"/>
      <c r="C256" s="7" t="s">
        <v>263</v>
      </c>
      <c r="D256" s="7"/>
      <c r="E256" s="7"/>
      <c r="F256" s="16">
        <f>Source!AL71</f>
        <v>1089.4</v>
      </c>
      <c r="G256" s="7">
        <f>Source!DD71</f>
      </c>
      <c r="H256" s="7">
        <f>Source!AW71</f>
        <v>1</v>
      </c>
      <c r="I256" s="16">
        <f>ROUND((Source!CQ71/IF(Source!BC71&lt;&gt;0,Source!BC71,1)*Source!I71),2)</f>
        <v>1089.4</v>
      </c>
      <c r="J256" s="7">
        <f>Source!BC71</f>
        <v>1</v>
      </c>
      <c r="K256" s="16">
        <f>Source!P71</f>
        <v>1089.4</v>
      </c>
    </row>
    <row r="257" spans="1:11" ht="12.75">
      <c r="A257" s="7"/>
      <c r="B257" s="7"/>
      <c r="C257" s="7" t="s">
        <v>264</v>
      </c>
      <c r="D257" s="7" t="s">
        <v>265</v>
      </c>
      <c r="E257" s="7">
        <f>Source!DN71</f>
        <v>0</v>
      </c>
      <c r="F257" s="7"/>
      <c r="G257" s="7"/>
      <c r="H257" s="7"/>
      <c r="I257" s="16">
        <f>ROUND((E257/100)*ROUND((Source!CT71/IF(Source!BA71&lt;&gt;0,Source!BA71,1)*Source!I71),2),2)</f>
        <v>0</v>
      </c>
      <c r="J257" s="7">
        <f>Source!AT71</f>
        <v>0</v>
      </c>
      <c r="K257" s="16">
        <f>Source!X71</f>
        <v>0</v>
      </c>
    </row>
    <row r="258" spans="1:11" ht="12.75">
      <c r="A258" s="7"/>
      <c r="B258" s="7"/>
      <c r="C258" s="7" t="s">
        <v>266</v>
      </c>
      <c r="D258" s="7" t="s">
        <v>265</v>
      </c>
      <c r="E258" s="7">
        <f>Source!DO71</f>
        <v>0</v>
      </c>
      <c r="F258" s="7"/>
      <c r="G258" s="7"/>
      <c r="H258" s="7"/>
      <c r="I258" s="16">
        <f>ROUND((E258/100)*ROUND((Source!CT71/IF(Source!BA71&lt;&gt;0,Source!BA71,1)*Source!I71),2),2)</f>
        <v>0</v>
      </c>
      <c r="J258" s="7">
        <f>Source!AU71</f>
        <v>0</v>
      </c>
      <c r="K258" s="16">
        <f>Source!Y71</f>
        <v>0</v>
      </c>
    </row>
    <row r="259" spans="1:11" ht="12.75">
      <c r="A259" s="7"/>
      <c r="B259" s="7"/>
      <c r="C259" s="7" t="s">
        <v>267</v>
      </c>
      <c r="D259" s="7" t="s">
        <v>265</v>
      </c>
      <c r="E259" s="7">
        <v>175</v>
      </c>
      <c r="F259" s="7"/>
      <c r="G259" s="7"/>
      <c r="H259" s="7"/>
      <c r="I259" s="16">
        <f>ROUND(ROUND((Source!CS71/IF(Source!BS71&lt;&gt;0,Source!BS71,1)*Source!I71),2)*1.75,2)</f>
        <v>0</v>
      </c>
      <c r="J259" s="7">
        <v>178</v>
      </c>
      <c r="K259" s="16">
        <f>ROUND(Source!R71*J259/100,2)</f>
        <v>0</v>
      </c>
    </row>
    <row r="260" spans="1:11" ht="12.75">
      <c r="A260" s="35"/>
      <c r="B260" s="35"/>
      <c r="C260" s="35" t="s">
        <v>268</v>
      </c>
      <c r="D260" s="35" t="s">
        <v>269</v>
      </c>
      <c r="E260" s="35">
        <f>Source!AQ71</f>
        <v>0</v>
      </c>
      <c r="F260" s="35"/>
      <c r="G260" s="36">
        <f>Source!DI71</f>
      </c>
      <c r="H260" s="35">
        <f>Source!AV71</f>
        <v>1</v>
      </c>
      <c r="I260" s="37">
        <f>ROUND(Source!U71,2)</f>
        <v>0</v>
      </c>
      <c r="J260" s="35"/>
      <c r="K260" s="35"/>
    </row>
    <row r="261" spans="9:24" ht="12.75">
      <c r="I261" s="38">
        <f>ROUND((Source!CT71/IF(Source!BA71&lt;&gt;0,Source!BA71,1)*Source!I71),2)+ROUND((Source!CR71/IF(Source!BB71&lt;&gt;0,Source!BB71,1)*Source!I71),2)+SUM(I256:I259)</f>
        <v>1089.4</v>
      </c>
      <c r="J261" s="10"/>
      <c r="K261" s="38">
        <f>Source!S71+Source!Q71+SUM(K256:K259)</f>
        <v>1089.4</v>
      </c>
      <c r="L261">
        <f>ROUND((Source!CT71/IF(Source!BA71&lt;&gt;0,Source!BA71,1)*Source!I71),2)</f>
        <v>0</v>
      </c>
      <c r="M261" s="17">
        <f>I261</f>
        <v>1089.4</v>
      </c>
      <c r="N261" s="17">
        <f>K261</f>
        <v>1089.4</v>
      </c>
      <c r="O261">
        <f>ROUND(IF(Source!BI71=1,(ROUND((Source!CT71/IF(Source!BA71&lt;&gt;0,Source!BA71,1)*Source!I71),2)+ROUND((Source!CR71/IF(Source!BB71&lt;&gt;0,Source!BB71,1)*Source!I71),2)+ROUND((Source!CQ71/IF(Source!BC71&lt;&gt;0,Source!BC71,1)*Source!I71),2)+((Source!DN71/100)*ROUND((Source!CT71/IF(Source!BA71&lt;&gt;0,Source!BA71,1)*Source!I71),2))+((Source!DO71/100)*ROUND((Source!CT71/IF(Source!BA71&lt;&gt;0,Source!BA71,1)*Source!I71),2))+(ROUND((Source!CS71/IF(Source!BS71&lt;&gt;0,Source!BS71,1)*Source!I71),2)*1.75)),0),2)</f>
        <v>0</v>
      </c>
      <c r="P261">
        <f>ROUND(IF(Source!BI71=2,(ROUND((Source!CT71/IF(Source!BA71&lt;&gt;0,Source!BA71,1)*Source!I71),2)+ROUND((Source!CR71/IF(Source!BB71&lt;&gt;0,Source!BB71,1)*Source!I71),2)+ROUND((Source!CQ71/IF(Source!BC71&lt;&gt;0,Source!BC71,1)*Source!I71),2)+((Source!DN71/100)*ROUND((Source!CT71/IF(Source!BA71&lt;&gt;0,Source!BA71,1)*Source!I71),2))+((Source!DO71/100)*ROUND((Source!CT71/IF(Source!BA71&lt;&gt;0,Source!BA71,1)*Source!I71),2))+(ROUND((Source!CS71/IF(Source!BS71&lt;&gt;0,Source!BS71,1)*Source!I71),2)*1.75)),0),2)</f>
        <v>0</v>
      </c>
      <c r="Q261">
        <f>ROUND(IF(Source!BI71=3,(ROUND((Source!CT71/IF(Source!BA71&lt;&gt;0,Source!BA71,1)*Source!I71),2)+ROUND((Source!CR71/IF(Source!BB71&lt;&gt;0,Source!BB71,1)*Source!I71),2)+ROUND((Source!CQ71/IF(Source!BC71&lt;&gt;0,Source!BC71,1)*Source!I71),2)+((Source!DN71/100)*ROUND((Source!CT71/IF(Source!BA71&lt;&gt;0,Source!BA71,1)*Source!I71),2))+((Source!DO71/100)*ROUND((Source!CT71/IF(Source!BA71&lt;&gt;0,Source!BA71,1)*Source!I71),2))+(ROUND((Source!CS71/IF(Source!BS71&lt;&gt;0,Source!BS71,1)*Source!I71),2)*1.75)),0),2)</f>
        <v>0</v>
      </c>
      <c r="R261">
        <f>ROUND(IF(Source!BI71=4,(ROUND((Source!CT71/IF(Source!BA71&lt;&gt;0,Source!BA71,1)*Source!I71),2)+ROUND((Source!CR71/IF(Source!BB71&lt;&gt;0,Source!BB71,1)*Source!I71),2)+ROUND((Source!CQ71/IF(Source!BC71&lt;&gt;0,Source!BC71,1)*Source!I71),2)+((Source!DN71/100)*ROUND((Source!CT71/IF(Source!BA71&lt;&gt;0,Source!BA71,1)*Source!I71),2))+((Source!DO71/100)*ROUND((Source!CT71/IF(Source!BA71&lt;&gt;0,Source!BA71,1)*Source!I71),2))+(ROUND((Source!CS71/IF(Source!BS71&lt;&gt;0,Source!BS71,1)*Source!I71),2)*1.75)),0),2)</f>
        <v>1089.4</v>
      </c>
      <c r="U261">
        <f>IF(Source!BI71=1,Source!O71+Source!X71+Source!Y71+Source!R71*178/100,0)</f>
        <v>0</v>
      </c>
      <c r="V261">
        <f>IF(Source!BI71=2,Source!O71+Source!X71+Source!Y71+Source!R71*178/100,0)</f>
        <v>0</v>
      </c>
      <c r="W261">
        <f>IF(Source!BI71=3,Source!O71+Source!X71+Source!Y71+Source!R71*178/100,0)</f>
        <v>0</v>
      </c>
      <c r="X261">
        <f>IF(Source!BI71=4,Source!O71+Source!X71+Source!Y71+Source!R71*178/100,0)</f>
        <v>1089.4</v>
      </c>
    </row>
    <row r="262" spans="1:25" ht="24">
      <c r="A262" s="31" t="str">
        <f>Source!E72</f>
        <v>5</v>
      </c>
      <c r="B262" s="31" t="str">
        <f>Source!F72</f>
        <v>Прайс-лист</v>
      </c>
      <c r="C262" s="14" t="str">
        <f>Source!G72</f>
        <v>LAN-45-45-3.0-xx Патч-корд RJ45-RJ45 UTP 3 метра, кат. 5e</v>
      </c>
      <c r="D262" s="32" t="str">
        <f>Source!H72</f>
        <v>шт.</v>
      </c>
      <c r="E262" s="7">
        <f>ROUND(Source!I72,6)</f>
        <v>111</v>
      </c>
      <c r="F262" s="7"/>
      <c r="G262" s="7"/>
      <c r="H262" s="7"/>
      <c r="I262" s="7"/>
      <c r="J262" s="7"/>
      <c r="K262" s="7"/>
      <c r="Y262">
        <v>24</v>
      </c>
    </row>
    <row r="263" spans="1:11" ht="12.75">
      <c r="A263" s="7"/>
      <c r="B263" s="7"/>
      <c r="C263" s="7" t="s">
        <v>260</v>
      </c>
      <c r="D263" s="7"/>
      <c r="E263" s="7"/>
      <c r="F263" s="16">
        <f>Source!AO72</f>
        <v>0</v>
      </c>
      <c r="G263" s="33">
        <f>Source!DG72</f>
      </c>
      <c r="H263" s="7">
        <f>Source!AV72</f>
        <v>1</v>
      </c>
      <c r="I263" s="16">
        <f>ROUND((Source!CT72/IF(Source!BA72&lt;&gt;0,Source!BA72,1)*Source!I72),2)</f>
        <v>0</v>
      </c>
      <c r="J263" s="7">
        <f>Source!BA72</f>
        <v>1</v>
      </c>
      <c r="K263" s="16">
        <f>Source!S72</f>
        <v>0</v>
      </c>
    </row>
    <row r="264" spans="1:11" ht="12.75">
      <c r="A264" s="7"/>
      <c r="B264" s="7"/>
      <c r="C264" s="7" t="s">
        <v>261</v>
      </c>
      <c r="D264" s="7"/>
      <c r="E264" s="7"/>
      <c r="F264" s="16">
        <f>Source!AM72</f>
        <v>0</v>
      </c>
      <c r="G264" s="33">
        <f>Source!DE72</f>
      </c>
      <c r="H264" s="7">
        <f>Source!AV72</f>
        <v>1</v>
      </c>
      <c r="I264" s="16">
        <f>ROUND((Source!CR72/IF(Source!BB72&lt;&gt;0,Source!BB72,1)*Source!I72),2)</f>
        <v>0</v>
      </c>
      <c r="J264" s="7">
        <f>Source!BB72</f>
        <v>1</v>
      </c>
      <c r="K264" s="16">
        <f>Source!Q72</f>
        <v>0</v>
      </c>
    </row>
    <row r="265" spans="1:12" ht="12.75">
      <c r="A265" s="7"/>
      <c r="B265" s="7"/>
      <c r="C265" s="7" t="s">
        <v>262</v>
      </c>
      <c r="D265" s="7"/>
      <c r="E265" s="7"/>
      <c r="F265" s="16">
        <f>Source!AN72</f>
        <v>0</v>
      </c>
      <c r="G265" s="33">
        <f>Source!DF72</f>
      </c>
      <c r="H265" s="7">
        <f>Source!AV72</f>
        <v>1</v>
      </c>
      <c r="I265" s="34" t="str">
        <f>CONCATENATE("(",TEXT(+ROUND((Source!CS72/IF(J265&lt;&gt;0,J265,1)*Source!I72),2),"0,00"),")")</f>
        <v>(0,00)</v>
      </c>
      <c r="J265" s="7">
        <f>Source!BS72</f>
        <v>1</v>
      </c>
      <c r="K265" s="34" t="str">
        <f>CONCATENATE("(",TEXT(+Source!R72,"0,00"),")")</f>
        <v>(0,00)</v>
      </c>
      <c r="L265">
        <f>ROUND(IF(J265&lt;&gt;0,Source!R72/J265,Source!R72),2)</f>
        <v>0</v>
      </c>
    </row>
    <row r="266" spans="1:11" ht="12.75">
      <c r="A266" s="7"/>
      <c r="B266" s="7"/>
      <c r="C266" s="7" t="s">
        <v>263</v>
      </c>
      <c r="D266" s="7"/>
      <c r="E266" s="7"/>
      <c r="F266" s="16">
        <f>Source!AL72</f>
        <v>79.2</v>
      </c>
      <c r="G266" s="7">
        <f>Source!DD72</f>
      </c>
      <c r="H266" s="7">
        <f>Source!AW72</f>
        <v>1</v>
      </c>
      <c r="I266" s="16">
        <f>ROUND((Source!CQ72/IF(Source!BC72&lt;&gt;0,Source!BC72,1)*Source!I72),2)</f>
        <v>8791.2</v>
      </c>
      <c r="J266" s="7">
        <f>Source!BC72</f>
        <v>1</v>
      </c>
      <c r="K266" s="16">
        <f>Source!P72</f>
        <v>8791.2</v>
      </c>
    </row>
    <row r="267" spans="1:11" ht="12.75">
      <c r="A267" s="7"/>
      <c r="B267" s="7"/>
      <c r="C267" s="7" t="s">
        <v>264</v>
      </c>
      <c r="D267" s="7" t="s">
        <v>265</v>
      </c>
      <c r="E267" s="7">
        <f>Source!DN72</f>
        <v>0</v>
      </c>
      <c r="F267" s="7"/>
      <c r="G267" s="7"/>
      <c r="H267" s="7"/>
      <c r="I267" s="16">
        <f>ROUND((E267/100)*ROUND((Source!CT72/IF(Source!BA72&lt;&gt;0,Source!BA72,1)*Source!I72),2),2)</f>
        <v>0</v>
      </c>
      <c r="J267" s="7">
        <f>Source!AT72</f>
        <v>0</v>
      </c>
      <c r="K267" s="16">
        <f>Source!X72</f>
        <v>0</v>
      </c>
    </row>
    <row r="268" spans="1:11" ht="12.75">
      <c r="A268" s="7"/>
      <c r="B268" s="7"/>
      <c r="C268" s="7" t="s">
        <v>266</v>
      </c>
      <c r="D268" s="7" t="s">
        <v>265</v>
      </c>
      <c r="E268" s="7">
        <f>Source!DO72</f>
        <v>0</v>
      </c>
      <c r="F268" s="7"/>
      <c r="G268" s="7"/>
      <c r="H268" s="7"/>
      <c r="I268" s="16">
        <f>ROUND((E268/100)*ROUND((Source!CT72/IF(Source!BA72&lt;&gt;0,Source!BA72,1)*Source!I72),2),2)</f>
        <v>0</v>
      </c>
      <c r="J268" s="7">
        <f>Source!AU72</f>
        <v>0</v>
      </c>
      <c r="K268" s="16">
        <f>Source!Y72</f>
        <v>0</v>
      </c>
    </row>
    <row r="269" spans="1:11" ht="12.75">
      <c r="A269" s="7"/>
      <c r="B269" s="7"/>
      <c r="C269" s="7" t="s">
        <v>267</v>
      </c>
      <c r="D269" s="7" t="s">
        <v>265</v>
      </c>
      <c r="E269" s="7">
        <v>175</v>
      </c>
      <c r="F269" s="7"/>
      <c r="G269" s="7"/>
      <c r="H269" s="7"/>
      <c r="I269" s="16">
        <f>ROUND(ROUND((Source!CS72/IF(Source!BS72&lt;&gt;0,Source!BS72,1)*Source!I72),2)*1.75,2)</f>
        <v>0</v>
      </c>
      <c r="J269" s="7">
        <v>178</v>
      </c>
      <c r="K269" s="16">
        <f>ROUND(Source!R72*J269/100,2)</f>
        <v>0</v>
      </c>
    </row>
    <row r="270" spans="1:11" ht="12.75">
      <c r="A270" s="35"/>
      <c r="B270" s="35"/>
      <c r="C270" s="35" t="s">
        <v>268</v>
      </c>
      <c r="D270" s="35" t="s">
        <v>269</v>
      </c>
      <c r="E270" s="35">
        <f>Source!AQ72</f>
        <v>0</v>
      </c>
      <c r="F270" s="35"/>
      <c r="G270" s="36">
        <f>Source!DI72</f>
      </c>
      <c r="H270" s="35">
        <f>Source!AV72</f>
        <v>1</v>
      </c>
      <c r="I270" s="37">
        <f>ROUND(Source!U72,2)</f>
        <v>0</v>
      </c>
      <c r="J270" s="35"/>
      <c r="K270" s="35"/>
    </row>
    <row r="271" spans="9:24" ht="12.75">
      <c r="I271" s="38">
        <f>ROUND((Source!CT72/IF(Source!BA72&lt;&gt;0,Source!BA72,1)*Source!I72),2)+ROUND((Source!CR72/IF(Source!BB72&lt;&gt;0,Source!BB72,1)*Source!I72),2)+SUM(I266:I269)</f>
        <v>8791.2</v>
      </c>
      <c r="J271" s="10"/>
      <c r="K271" s="38">
        <f>Source!S72+Source!Q72+SUM(K266:K269)</f>
        <v>8791.2</v>
      </c>
      <c r="L271">
        <f>ROUND((Source!CT72/IF(Source!BA72&lt;&gt;0,Source!BA72,1)*Source!I72),2)</f>
        <v>0</v>
      </c>
      <c r="M271" s="17">
        <f>I271</f>
        <v>8791.2</v>
      </c>
      <c r="N271" s="17">
        <f>K271</f>
        <v>8791.2</v>
      </c>
      <c r="O271">
        <f>ROUND(IF(Source!BI72=1,(ROUND((Source!CT72/IF(Source!BA72&lt;&gt;0,Source!BA72,1)*Source!I72),2)+ROUND((Source!CR72/IF(Source!BB72&lt;&gt;0,Source!BB72,1)*Source!I72),2)+ROUND((Source!CQ72/IF(Source!BC72&lt;&gt;0,Source!BC72,1)*Source!I72),2)+((Source!DN72/100)*ROUND((Source!CT72/IF(Source!BA72&lt;&gt;0,Source!BA72,1)*Source!I72),2))+((Source!DO72/100)*ROUND((Source!CT72/IF(Source!BA72&lt;&gt;0,Source!BA72,1)*Source!I72),2))+(ROUND((Source!CS72/IF(Source!BS72&lt;&gt;0,Source!BS72,1)*Source!I72),2)*1.75)),0),2)</f>
        <v>0</v>
      </c>
      <c r="P271">
        <f>ROUND(IF(Source!BI72=2,(ROUND((Source!CT72/IF(Source!BA72&lt;&gt;0,Source!BA72,1)*Source!I72),2)+ROUND((Source!CR72/IF(Source!BB72&lt;&gt;0,Source!BB72,1)*Source!I72),2)+ROUND((Source!CQ72/IF(Source!BC72&lt;&gt;0,Source!BC72,1)*Source!I72),2)+((Source!DN72/100)*ROUND((Source!CT72/IF(Source!BA72&lt;&gt;0,Source!BA72,1)*Source!I72),2))+((Source!DO72/100)*ROUND((Source!CT72/IF(Source!BA72&lt;&gt;0,Source!BA72,1)*Source!I72),2))+(ROUND((Source!CS72/IF(Source!BS72&lt;&gt;0,Source!BS72,1)*Source!I72),2)*1.75)),0),2)</f>
        <v>0</v>
      </c>
      <c r="Q271">
        <f>ROUND(IF(Source!BI72=3,(ROUND((Source!CT72/IF(Source!BA72&lt;&gt;0,Source!BA72,1)*Source!I72),2)+ROUND((Source!CR72/IF(Source!BB72&lt;&gt;0,Source!BB72,1)*Source!I72),2)+ROUND((Source!CQ72/IF(Source!BC72&lt;&gt;0,Source!BC72,1)*Source!I72),2)+((Source!DN72/100)*ROUND((Source!CT72/IF(Source!BA72&lt;&gt;0,Source!BA72,1)*Source!I72),2))+((Source!DO72/100)*ROUND((Source!CT72/IF(Source!BA72&lt;&gt;0,Source!BA72,1)*Source!I72),2))+(ROUND((Source!CS72/IF(Source!BS72&lt;&gt;0,Source!BS72,1)*Source!I72),2)*1.75)),0),2)</f>
        <v>0</v>
      </c>
      <c r="R271">
        <f>ROUND(IF(Source!BI72=4,(ROUND((Source!CT72/IF(Source!BA72&lt;&gt;0,Source!BA72,1)*Source!I72),2)+ROUND((Source!CR72/IF(Source!BB72&lt;&gt;0,Source!BB72,1)*Source!I72),2)+ROUND((Source!CQ72/IF(Source!BC72&lt;&gt;0,Source!BC72,1)*Source!I72),2)+((Source!DN72/100)*ROUND((Source!CT72/IF(Source!BA72&lt;&gt;0,Source!BA72,1)*Source!I72),2))+((Source!DO72/100)*ROUND((Source!CT72/IF(Source!BA72&lt;&gt;0,Source!BA72,1)*Source!I72),2))+(ROUND((Source!CS72/IF(Source!BS72&lt;&gt;0,Source!BS72,1)*Source!I72),2)*1.75)),0),2)</f>
        <v>8791.2</v>
      </c>
      <c r="U271">
        <f>IF(Source!BI72=1,Source!O72+Source!X72+Source!Y72+Source!R72*178/100,0)</f>
        <v>0</v>
      </c>
      <c r="V271">
        <f>IF(Source!BI72=2,Source!O72+Source!X72+Source!Y72+Source!R72*178/100,0)</f>
        <v>0</v>
      </c>
      <c r="W271">
        <f>IF(Source!BI72=3,Source!O72+Source!X72+Source!Y72+Source!R72*178/100,0)</f>
        <v>0</v>
      </c>
      <c r="X271">
        <f>IF(Source!BI72=4,Source!O72+Source!X72+Source!Y72+Source!R72*178/100,0)</f>
        <v>8791.2</v>
      </c>
    </row>
    <row r="272" spans="1:25" ht="24">
      <c r="A272" s="31" t="str">
        <f>Source!E73</f>
        <v>6</v>
      </c>
      <c r="B272" s="31" t="str">
        <f>Source!F73</f>
        <v>Прайс-лист</v>
      </c>
      <c r="C272" s="14" t="str">
        <f>Source!G73</f>
        <v>LAN-45-45-1.0-xx Патч-корд RJ45-RJ45 UTP 1 м, кат. 5e</v>
      </c>
      <c r="D272" s="32" t="str">
        <f>Source!H73</f>
        <v>шт.</v>
      </c>
      <c r="E272" s="7">
        <f>ROUND(Source!I73,6)</f>
        <v>96</v>
      </c>
      <c r="F272" s="7"/>
      <c r="G272" s="7"/>
      <c r="H272" s="7"/>
      <c r="I272" s="7"/>
      <c r="J272" s="7"/>
      <c r="K272" s="7"/>
      <c r="Y272">
        <v>25</v>
      </c>
    </row>
    <row r="273" spans="1:11" ht="12.75">
      <c r="A273" s="7"/>
      <c r="B273" s="7"/>
      <c r="C273" s="7" t="s">
        <v>260</v>
      </c>
      <c r="D273" s="7"/>
      <c r="E273" s="7"/>
      <c r="F273" s="16">
        <f>Source!AO73</f>
        <v>0</v>
      </c>
      <c r="G273" s="33">
        <f>Source!DG73</f>
      </c>
      <c r="H273" s="7">
        <f>Source!AV73</f>
        <v>1</v>
      </c>
      <c r="I273" s="16">
        <f>ROUND((Source!CT73/IF(Source!BA73&lt;&gt;0,Source!BA73,1)*Source!I73),2)</f>
        <v>0</v>
      </c>
      <c r="J273" s="7">
        <f>Source!BA73</f>
        <v>1</v>
      </c>
      <c r="K273" s="16">
        <f>Source!S73</f>
        <v>0</v>
      </c>
    </row>
    <row r="274" spans="1:11" ht="12.75">
      <c r="A274" s="7"/>
      <c r="B274" s="7"/>
      <c r="C274" s="7" t="s">
        <v>261</v>
      </c>
      <c r="D274" s="7"/>
      <c r="E274" s="7"/>
      <c r="F274" s="16">
        <f>Source!AM73</f>
        <v>0</v>
      </c>
      <c r="G274" s="33">
        <f>Source!DE73</f>
      </c>
      <c r="H274" s="7">
        <f>Source!AV73</f>
        <v>1</v>
      </c>
      <c r="I274" s="16">
        <f>ROUND((Source!CR73/IF(Source!BB73&lt;&gt;0,Source!BB73,1)*Source!I73),2)</f>
        <v>0</v>
      </c>
      <c r="J274" s="7">
        <f>Source!BB73</f>
        <v>1</v>
      </c>
      <c r="K274" s="16">
        <f>Source!Q73</f>
        <v>0</v>
      </c>
    </row>
    <row r="275" spans="1:12" ht="12.75">
      <c r="A275" s="7"/>
      <c r="B275" s="7"/>
      <c r="C275" s="7" t="s">
        <v>262</v>
      </c>
      <c r="D275" s="7"/>
      <c r="E275" s="7"/>
      <c r="F275" s="16">
        <f>Source!AN73</f>
        <v>0</v>
      </c>
      <c r="G275" s="33">
        <f>Source!DF73</f>
      </c>
      <c r="H275" s="7">
        <f>Source!AV73</f>
        <v>1</v>
      </c>
      <c r="I275" s="34" t="str">
        <f>CONCATENATE("(",TEXT(+ROUND((Source!CS73/IF(J275&lt;&gt;0,J275,1)*Source!I73),2),"0,00"),")")</f>
        <v>(0,00)</v>
      </c>
      <c r="J275" s="7">
        <f>Source!BS73</f>
        <v>1</v>
      </c>
      <c r="K275" s="34" t="str">
        <f>CONCATENATE("(",TEXT(+Source!R73,"0,00"),")")</f>
        <v>(0,00)</v>
      </c>
      <c r="L275">
        <f>ROUND(IF(J275&lt;&gt;0,Source!R73/J275,Source!R73),2)</f>
        <v>0</v>
      </c>
    </row>
    <row r="276" spans="1:11" ht="12.75">
      <c r="A276" s="7"/>
      <c r="B276" s="7"/>
      <c r="C276" s="7" t="s">
        <v>263</v>
      </c>
      <c r="D276" s="7"/>
      <c r="E276" s="7"/>
      <c r="F276" s="16">
        <f>Source!AL73</f>
        <v>42.4</v>
      </c>
      <c r="G276" s="7">
        <f>Source!DD73</f>
      </c>
      <c r="H276" s="7">
        <f>Source!AW73</f>
        <v>1</v>
      </c>
      <c r="I276" s="16">
        <f>ROUND((Source!CQ73/IF(Source!BC73&lt;&gt;0,Source!BC73,1)*Source!I73),2)</f>
        <v>4070.4</v>
      </c>
      <c r="J276" s="7">
        <f>Source!BC73</f>
        <v>1</v>
      </c>
      <c r="K276" s="16">
        <f>Source!P73</f>
        <v>4070.4</v>
      </c>
    </row>
    <row r="277" spans="1:11" ht="12.75">
      <c r="A277" s="7"/>
      <c r="B277" s="7"/>
      <c r="C277" s="7" t="s">
        <v>264</v>
      </c>
      <c r="D277" s="7" t="s">
        <v>265</v>
      </c>
      <c r="E277" s="7">
        <f>Source!DN73</f>
        <v>0</v>
      </c>
      <c r="F277" s="7"/>
      <c r="G277" s="7"/>
      <c r="H277" s="7"/>
      <c r="I277" s="16">
        <f>ROUND((E277/100)*ROUND((Source!CT73/IF(Source!BA73&lt;&gt;0,Source!BA73,1)*Source!I73),2),2)</f>
        <v>0</v>
      </c>
      <c r="J277" s="7">
        <f>Source!AT73</f>
        <v>0</v>
      </c>
      <c r="K277" s="16">
        <f>Source!X73</f>
        <v>0</v>
      </c>
    </row>
    <row r="278" spans="1:11" ht="12.75">
      <c r="A278" s="7"/>
      <c r="B278" s="7"/>
      <c r="C278" s="7" t="s">
        <v>266</v>
      </c>
      <c r="D278" s="7" t="s">
        <v>265</v>
      </c>
      <c r="E278" s="7">
        <f>Source!DO73</f>
        <v>0</v>
      </c>
      <c r="F278" s="7"/>
      <c r="G278" s="7"/>
      <c r="H278" s="7"/>
      <c r="I278" s="16">
        <f>ROUND((E278/100)*ROUND((Source!CT73/IF(Source!BA73&lt;&gt;0,Source!BA73,1)*Source!I73),2),2)</f>
        <v>0</v>
      </c>
      <c r="J278" s="7">
        <f>Source!AU73</f>
        <v>0</v>
      </c>
      <c r="K278" s="16">
        <f>Source!Y73</f>
        <v>0</v>
      </c>
    </row>
    <row r="279" spans="1:11" ht="12.75">
      <c r="A279" s="7"/>
      <c r="B279" s="7"/>
      <c r="C279" s="7" t="s">
        <v>267</v>
      </c>
      <c r="D279" s="7" t="s">
        <v>265</v>
      </c>
      <c r="E279" s="7">
        <v>175</v>
      </c>
      <c r="F279" s="7"/>
      <c r="G279" s="7"/>
      <c r="H279" s="7"/>
      <c r="I279" s="16">
        <f>ROUND(ROUND((Source!CS73/IF(Source!BS73&lt;&gt;0,Source!BS73,1)*Source!I73),2)*1.75,2)</f>
        <v>0</v>
      </c>
      <c r="J279" s="7">
        <v>178</v>
      </c>
      <c r="K279" s="16">
        <f>ROUND(Source!R73*J279/100,2)</f>
        <v>0</v>
      </c>
    </row>
    <row r="280" spans="1:11" ht="12.75">
      <c r="A280" s="35"/>
      <c r="B280" s="35"/>
      <c r="C280" s="35" t="s">
        <v>268</v>
      </c>
      <c r="D280" s="35" t="s">
        <v>269</v>
      </c>
      <c r="E280" s="35">
        <f>Source!AQ73</f>
        <v>0</v>
      </c>
      <c r="F280" s="35"/>
      <c r="G280" s="36">
        <f>Source!DI73</f>
      </c>
      <c r="H280" s="35">
        <f>Source!AV73</f>
        <v>1</v>
      </c>
      <c r="I280" s="37">
        <f>ROUND(Source!U73,2)</f>
        <v>0</v>
      </c>
      <c r="J280" s="35"/>
      <c r="K280" s="35"/>
    </row>
    <row r="281" spans="9:24" ht="12.75">
      <c r="I281" s="38">
        <f>ROUND((Source!CT73/IF(Source!BA73&lt;&gt;0,Source!BA73,1)*Source!I73),2)+ROUND((Source!CR73/IF(Source!BB73&lt;&gt;0,Source!BB73,1)*Source!I73),2)+SUM(I276:I279)</f>
        <v>4070.4</v>
      </c>
      <c r="J281" s="10"/>
      <c r="K281" s="38">
        <f>Source!S73+Source!Q73+SUM(K276:K279)</f>
        <v>4070.4</v>
      </c>
      <c r="L281">
        <f>ROUND((Source!CT73/IF(Source!BA73&lt;&gt;0,Source!BA73,1)*Source!I73),2)</f>
        <v>0</v>
      </c>
      <c r="M281" s="17">
        <f>I281</f>
        <v>4070.4</v>
      </c>
      <c r="N281" s="17">
        <f>K281</f>
        <v>4070.4</v>
      </c>
      <c r="O281">
        <f>ROUND(IF(Source!BI73=1,(ROUND((Source!CT73/IF(Source!BA73&lt;&gt;0,Source!BA73,1)*Source!I73),2)+ROUND((Source!CR73/IF(Source!BB73&lt;&gt;0,Source!BB73,1)*Source!I73),2)+ROUND((Source!CQ73/IF(Source!BC73&lt;&gt;0,Source!BC73,1)*Source!I73),2)+((Source!DN73/100)*ROUND((Source!CT73/IF(Source!BA73&lt;&gt;0,Source!BA73,1)*Source!I73),2))+((Source!DO73/100)*ROUND((Source!CT73/IF(Source!BA73&lt;&gt;0,Source!BA73,1)*Source!I73),2))+(ROUND((Source!CS73/IF(Source!BS73&lt;&gt;0,Source!BS73,1)*Source!I73),2)*1.75)),0),2)</f>
        <v>0</v>
      </c>
      <c r="P281">
        <f>ROUND(IF(Source!BI73=2,(ROUND((Source!CT73/IF(Source!BA73&lt;&gt;0,Source!BA73,1)*Source!I73),2)+ROUND((Source!CR73/IF(Source!BB73&lt;&gt;0,Source!BB73,1)*Source!I73),2)+ROUND((Source!CQ73/IF(Source!BC73&lt;&gt;0,Source!BC73,1)*Source!I73),2)+((Source!DN73/100)*ROUND((Source!CT73/IF(Source!BA73&lt;&gt;0,Source!BA73,1)*Source!I73),2))+((Source!DO73/100)*ROUND((Source!CT73/IF(Source!BA73&lt;&gt;0,Source!BA73,1)*Source!I73),2))+(ROUND((Source!CS73/IF(Source!BS73&lt;&gt;0,Source!BS73,1)*Source!I73),2)*1.75)),0),2)</f>
        <v>0</v>
      </c>
      <c r="Q281">
        <f>ROUND(IF(Source!BI73=3,(ROUND((Source!CT73/IF(Source!BA73&lt;&gt;0,Source!BA73,1)*Source!I73),2)+ROUND((Source!CR73/IF(Source!BB73&lt;&gt;0,Source!BB73,1)*Source!I73),2)+ROUND((Source!CQ73/IF(Source!BC73&lt;&gt;0,Source!BC73,1)*Source!I73),2)+((Source!DN73/100)*ROUND((Source!CT73/IF(Source!BA73&lt;&gt;0,Source!BA73,1)*Source!I73),2))+((Source!DO73/100)*ROUND((Source!CT73/IF(Source!BA73&lt;&gt;0,Source!BA73,1)*Source!I73),2))+(ROUND((Source!CS73/IF(Source!BS73&lt;&gt;0,Source!BS73,1)*Source!I73),2)*1.75)),0),2)</f>
        <v>0</v>
      </c>
      <c r="R281">
        <f>ROUND(IF(Source!BI73=4,(ROUND((Source!CT73/IF(Source!BA73&lt;&gt;0,Source!BA73,1)*Source!I73),2)+ROUND((Source!CR73/IF(Source!BB73&lt;&gt;0,Source!BB73,1)*Source!I73),2)+ROUND((Source!CQ73/IF(Source!BC73&lt;&gt;0,Source!BC73,1)*Source!I73),2)+((Source!DN73/100)*ROUND((Source!CT73/IF(Source!BA73&lt;&gt;0,Source!BA73,1)*Source!I73),2))+((Source!DO73/100)*ROUND((Source!CT73/IF(Source!BA73&lt;&gt;0,Source!BA73,1)*Source!I73),2))+(ROUND((Source!CS73/IF(Source!BS73&lt;&gt;0,Source!BS73,1)*Source!I73),2)*1.75)),0),2)</f>
        <v>4070.4</v>
      </c>
      <c r="U281">
        <f>IF(Source!BI73=1,Source!O73+Source!X73+Source!Y73+Source!R73*178/100,0)</f>
        <v>0</v>
      </c>
      <c r="V281">
        <f>IF(Source!BI73=2,Source!O73+Source!X73+Source!Y73+Source!R73*178/100,0)</f>
        <v>0</v>
      </c>
      <c r="W281">
        <f>IF(Source!BI73=3,Source!O73+Source!X73+Source!Y73+Source!R73*178/100,0)</f>
        <v>0</v>
      </c>
      <c r="X281">
        <f>IF(Source!BI73=4,Source!O73+Source!X73+Source!Y73+Source!R73*178/100,0)</f>
        <v>4070.4</v>
      </c>
    </row>
    <row r="282" spans="1:25" ht="24">
      <c r="A282" s="31" t="str">
        <f>Source!E74</f>
        <v>7</v>
      </c>
      <c r="B282" s="31" t="str">
        <f>Source!F74</f>
        <v>Прайс-лист</v>
      </c>
      <c r="C282" s="14" t="str">
        <f>Source!G74</f>
        <v>LAN-45-45-1.5-xx Патч-корд RJ45-RJ45 UTP 1,5 м, кат. 5e</v>
      </c>
      <c r="D282" s="32" t="str">
        <f>Source!H74</f>
        <v>шт.</v>
      </c>
      <c r="E282" s="7">
        <f>ROUND(Source!I74,6)</f>
        <v>126</v>
      </c>
      <c r="F282" s="7"/>
      <c r="G282" s="7"/>
      <c r="H282" s="7"/>
      <c r="I282" s="7"/>
      <c r="J282" s="7"/>
      <c r="K282" s="7"/>
      <c r="Y282">
        <v>26</v>
      </c>
    </row>
    <row r="283" spans="1:11" ht="12.75">
      <c r="A283" s="7"/>
      <c r="B283" s="7"/>
      <c r="C283" s="7" t="s">
        <v>260</v>
      </c>
      <c r="D283" s="7"/>
      <c r="E283" s="7"/>
      <c r="F283" s="16">
        <f>Source!AO74</f>
        <v>0</v>
      </c>
      <c r="G283" s="33">
        <f>Source!DG74</f>
      </c>
      <c r="H283" s="7">
        <f>Source!AV74</f>
        <v>1</v>
      </c>
      <c r="I283" s="16">
        <f>ROUND((Source!CT74/IF(Source!BA74&lt;&gt;0,Source!BA74,1)*Source!I74),2)</f>
        <v>0</v>
      </c>
      <c r="J283" s="7">
        <f>Source!BA74</f>
        <v>1</v>
      </c>
      <c r="K283" s="16">
        <f>Source!S74</f>
        <v>0</v>
      </c>
    </row>
    <row r="284" spans="1:11" ht="12.75">
      <c r="A284" s="7"/>
      <c r="B284" s="7"/>
      <c r="C284" s="7" t="s">
        <v>261</v>
      </c>
      <c r="D284" s="7"/>
      <c r="E284" s="7"/>
      <c r="F284" s="16">
        <f>Source!AM74</f>
        <v>0</v>
      </c>
      <c r="G284" s="33">
        <f>Source!DE74</f>
      </c>
      <c r="H284" s="7">
        <f>Source!AV74</f>
        <v>1</v>
      </c>
      <c r="I284" s="16">
        <f>ROUND((Source!CR74/IF(Source!BB74&lt;&gt;0,Source!BB74,1)*Source!I74),2)</f>
        <v>0</v>
      </c>
      <c r="J284" s="7">
        <f>Source!BB74</f>
        <v>1</v>
      </c>
      <c r="K284" s="16">
        <f>Source!Q74</f>
        <v>0</v>
      </c>
    </row>
    <row r="285" spans="1:12" ht="12.75">
      <c r="A285" s="7"/>
      <c r="B285" s="7"/>
      <c r="C285" s="7" t="s">
        <v>262</v>
      </c>
      <c r="D285" s="7"/>
      <c r="E285" s="7"/>
      <c r="F285" s="16">
        <f>Source!AN74</f>
        <v>0</v>
      </c>
      <c r="G285" s="33">
        <f>Source!DF74</f>
      </c>
      <c r="H285" s="7">
        <f>Source!AV74</f>
        <v>1</v>
      </c>
      <c r="I285" s="34" t="str">
        <f>CONCATENATE("(",TEXT(+ROUND((Source!CS74/IF(J285&lt;&gt;0,J285,1)*Source!I74),2),"0,00"),")")</f>
        <v>(0,00)</v>
      </c>
      <c r="J285" s="7">
        <f>Source!BS74</f>
        <v>1</v>
      </c>
      <c r="K285" s="34" t="str">
        <f>CONCATENATE("(",TEXT(+Source!R74,"0,00"),")")</f>
        <v>(0,00)</v>
      </c>
      <c r="L285">
        <f>ROUND(IF(J285&lt;&gt;0,Source!R74/J285,Source!R74),2)</f>
        <v>0</v>
      </c>
    </row>
    <row r="286" spans="1:11" ht="12.75">
      <c r="A286" s="7"/>
      <c r="B286" s="7"/>
      <c r="C286" s="7" t="s">
        <v>263</v>
      </c>
      <c r="D286" s="7"/>
      <c r="E286" s="7"/>
      <c r="F286" s="16">
        <f>Source!AL74</f>
        <v>51.6</v>
      </c>
      <c r="G286" s="7">
        <f>Source!DD74</f>
      </c>
      <c r="H286" s="7">
        <f>Source!AW74</f>
        <v>1</v>
      </c>
      <c r="I286" s="16">
        <f>ROUND((Source!CQ74/IF(Source!BC74&lt;&gt;0,Source!BC74,1)*Source!I74),2)</f>
        <v>6501.6</v>
      </c>
      <c r="J286" s="7">
        <f>Source!BC74</f>
        <v>1</v>
      </c>
      <c r="K286" s="16">
        <f>Source!P74</f>
        <v>6501.6</v>
      </c>
    </row>
    <row r="287" spans="1:11" ht="12.75">
      <c r="A287" s="7"/>
      <c r="B287" s="7"/>
      <c r="C287" s="7" t="s">
        <v>264</v>
      </c>
      <c r="D287" s="7" t="s">
        <v>265</v>
      </c>
      <c r="E287" s="7">
        <f>Source!DN74</f>
        <v>0</v>
      </c>
      <c r="F287" s="7"/>
      <c r="G287" s="7"/>
      <c r="H287" s="7"/>
      <c r="I287" s="16">
        <f>ROUND((E287/100)*ROUND((Source!CT74/IF(Source!BA74&lt;&gt;0,Source!BA74,1)*Source!I74),2),2)</f>
        <v>0</v>
      </c>
      <c r="J287" s="7">
        <f>Source!AT74</f>
        <v>0</v>
      </c>
      <c r="K287" s="16">
        <f>Source!X74</f>
        <v>0</v>
      </c>
    </row>
    <row r="288" spans="1:11" ht="12.75">
      <c r="A288" s="7"/>
      <c r="B288" s="7"/>
      <c r="C288" s="7" t="s">
        <v>266</v>
      </c>
      <c r="D288" s="7" t="s">
        <v>265</v>
      </c>
      <c r="E288" s="7">
        <f>Source!DO74</f>
        <v>0</v>
      </c>
      <c r="F288" s="7"/>
      <c r="G288" s="7"/>
      <c r="H288" s="7"/>
      <c r="I288" s="16">
        <f>ROUND((E288/100)*ROUND((Source!CT74/IF(Source!BA74&lt;&gt;0,Source!BA74,1)*Source!I74),2),2)</f>
        <v>0</v>
      </c>
      <c r="J288" s="7">
        <f>Source!AU74</f>
        <v>0</v>
      </c>
      <c r="K288" s="16">
        <f>Source!Y74</f>
        <v>0</v>
      </c>
    </row>
    <row r="289" spans="1:11" ht="12.75">
      <c r="A289" s="7"/>
      <c r="B289" s="7"/>
      <c r="C289" s="7" t="s">
        <v>267</v>
      </c>
      <c r="D289" s="7" t="s">
        <v>265</v>
      </c>
      <c r="E289" s="7">
        <v>175</v>
      </c>
      <c r="F289" s="7"/>
      <c r="G289" s="7"/>
      <c r="H289" s="7"/>
      <c r="I289" s="16">
        <f>ROUND(ROUND((Source!CS74/IF(Source!BS74&lt;&gt;0,Source!BS74,1)*Source!I74),2)*1.75,2)</f>
        <v>0</v>
      </c>
      <c r="J289" s="7">
        <v>178</v>
      </c>
      <c r="K289" s="16">
        <f>ROUND(Source!R74*J289/100,2)</f>
        <v>0</v>
      </c>
    </row>
    <row r="290" spans="1:11" ht="12.75">
      <c r="A290" s="35"/>
      <c r="B290" s="35"/>
      <c r="C290" s="35" t="s">
        <v>268</v>
      </c>
      <c r="D290" s="35" t="s">
        <v>269</v>
      </c>
      <c r="E290" s="35">
        <f>Source!AQ74</f>
        <v>0</v>
      </c>
      <c r="F290" s="35"/>
      <c r="G290" s="36">
        <f>Source!DI74</f>
      </c>
      <c r="H290" s="35">
        <f>Source!AV74</f>
        <v>1</v>
      </c>
      <c r="I290" s="37">
        <f>ROUND(Source!U74,2)</f>
        <v>0</v>
      </c>
      <c r="J290" s="35"/>
      <c r="K290" s="35"/>
    </row>
    <row r="291" spans="9:24" ht="12.75">
      <c r="I291" s="38">
        <f>ROUND((Source!CT74/IF(Source!BA74&lt;&gt;0,Source!BA74,1)*Source!I74),2)+ROUND((Source!CR74/IF(Source!BB74&lt;&gt;0,Source!BB74,1)*Source!I74),2)+SUM(I286:I289)</f>
        <v>6501.6</v>
      </c>
      <c r="J291" s="10"/>
      <c r="K291" s="38">
        <f>Source!S74+Source!Q74+SUM(K286:K289)</f>
        <v>6501.6</v>
      </c>
      <c r="L291">
        <f>ROUND((Source!CT74/IF(Source!BA74&lt;&gt;0,Source!BA74,1)*Source!I74),2)</f>
        <v>0</v>
      </c>
      <c r="M291" s="17">
        <f>I291</f>
        <v>6501.6</v>
      </c>
      <c r="N291" s="17">
        <f>K291</f>
        <v>6501.6</v>
      </c>
      <c r="O291">
        <f>ROUND(IF(Source!BI74=1,(ROUND((Source!CT74/IF(Source!BA74&lt;&gt;0,Source!BA74,1)*Source!I74),2)+ROUND((Source!CR74/IF(Source!BB74&lt;&gt;0,Source!BB74,1)*Source!I74),2)+ROUND((Source!CQ74/IF(Source!BC74&lt;&gt;0,Source!BC74,1)*Source!I74),2)+((Source!DN74/100)*ROUND((Source!CT74/IF(Source!BA74&lt;&gt;0,Source!BA74,1)*Source!I74),2))+((Source!DO74/100)*ROUND((Source!CT74/IF(Source!BA74&lt;&gt;0,Source!BA74,1)*Source!I74),2))+(ROUND((Source!CS74/IF(Source!BS74&lt;&gt;0,Source!BS74,1)*Source!I74),2)*1.75)),0),2)</f>
        <v>0</v>
      </c>
      <c r="P291">
        <f>ROUND(IF(Source!BI74=2,(ROUND((Source!CT74/IF(Source!BA74&lt;&gt;0,Source!BA74,1)*Source!I74),2)+ROUND((Source!CR74/IF(Source!BB74&lt;&gt;0,Source!BB74,1)*Source!I74),2)+ROUND((Source!CQ74/IF(Source!BC74&lt;&gt;0,Source!BC74,1)*Source!I74),2)+((Source!DN74/100)*ROUND((Source!CT74/IF(Source!BA74&lt;&gt;0,Source!BA74,1)*Source!I74),2))+((Source!DO74/100)*ROUND((Source!CT74/IF(Source!BA74&lt;&gt;0,Source!BA74,1)*Source!I74),2))+(ROUND((Source!CS74/IF(Source!BS74&lt;&gt;0,Source!BS74,1)*Source!I74),2)*1.75)),0),2)</f>
        <v>0</v>
      </c>
      <c r="Q291">
        <f>ROUND(IF(Source!BI74=3,(ROUND((Source!CT74/IF(Source!BA74&lt;&gt;0,Source!BA74,1)*Source!I74),2)+ROUND((Source!CR74/IF(Source!BB74&lt;&gt;0,Source!BB74,1)*Source!I74),2)+ROUND((Source!CQ74/IF(Source!BC74&lt;&gt;0,Source!BC74,1)*Source!I74),2)+((Source!DN74/100)*ROUND((Source!CT74/IF(Source!BA74&lt;&gt;0,Source!BA74,1)*Source!I74),2))+((Source!DO74/100)*ROUND((Source!CT74/IF(Source!BA74&lt;&gt;0,Source!BA74,1)*Source!I74),2))+(ROUND((Source!CS74/IF(Source!BS74&lt;&gt;0,Source!BS74,1)*Source!I74),2)*1.75)),0),2)</f>
        <v>0</v>
      </c>
      <c r="R291">
        <f>ROUND(IF(Source!BI74=4,(ROUND((Source!CT74/IF(Source!BA74&lt;&gt;0,Source!BA74,1)*Source!I74),2)+ROUND((Source!CR74/IF(Source!BB74&lt;&gt;0,Source!BB74,1)*Source!I74),2)+ROUND((Source!CQ74/IF(Source!BC74&lt;&gt;0,Source!BC74,1)*Source!I74),2)+((Source!DN74/100)*ROUND((Source!CT74/IF(Source!BA74&lt;&gt;0,Source!BA74,1)*Source!I74),2))+((Source!DO74/100)*ROUND((Source!CT74/IF(Source!BA74&lt;&gt;0,Source!BA74,1)*Source!I74),2))+(ROUND((Source!CS74/IF(Source!BS74&lt;&gt;0,Source!BS74,1)*Source!I74),2)*1.75)),0),2)</f>
        <v>6501.6</v>
      </c>
      <c r="U291">
        <f>IF(Source!BI74=1,Source!O74+Source!X74+Source!Y74+Source!R74*178/100,0)</f>
        <v>0</v>
      </c>
      <c r="V291">
        <f>IF(Source!BI74=2,Source!O74+Source!X74+Source!Y74+Source!R74*178/100,0)</f>
        <v>0</v>
      </c>
      <c r="W291">
        <f>IF(Source!BI74=3,Source!O74+Source!X74+Source!Y74+Source!R74*178/100,0)</f>
        <v>0</v>
      </c>
      <c r="X291">
        <f>IF(Source!BI74=4,Source!O74+Source!X74+Source!Y74+Source!R74*178/100,0)</f>
        <v>6501.6</v>
      </c>
    </row>
    <row r="292" spans="1:25" ht="12.75">
      <c r="A292" s="31" t="str">
        <f>Source!E75</f>
        <v>8</v>
      </c>
      <c r="B292" s="31" t="str">
        <f>Source!F75</f>
        <v>Прайс-лист</v>
      </c>
      <c r="C292" s="14" t="str">
        <f>Source!G75</f>
        <v>Короб 100х55 Ecoplast</v>
      </c>
      <c r="D292" s="32" t="str">
        <f>Source!H75</f>
        <v>м</v>
      </c>
      <c r="E292" s="7">
        <f>ROUND(Source!I75,6)</f>
        <v>20</v>
      </c>
      <c r="F292" s="7"/>
      <c r="G292" s="7"/>
      <c r="H292" s="7"/>
      <c r="I292" s="7"/>
      <c r="J292" s="7"/>
      <c r="K292" s="7"/>
      <c r="Y292">
        <v>27</v>
      </c>
    </row>
    <row r="293" spans="1:11" ht="12.75">
      <c r="A293" s="7"/>
      <c r="B293" s="7"/>
      <c r="C293" s="7" t="s">
        <v>260</v>
      </c>
      <c r="D293" s="7"/>
      <c r="E293" s="7"/>
      <c r="F293" s="16">
        <f>Source!AO75</f>
        <v>0</v>
      </c>
      <c r="G293" s="33">
        <f>Source!DG75</f>
      </c>
      <c r="H293" s="7">
        <f>Source!AV75</f>
        <v>1</v>
      </c>
      <c r="I293" s="16">
        <f>ROUND((Source!CT75/IF(Source!BA75&lt;&gt;0,Source!BA75,1)*Source!I75),2)</f>
        <v>0</v>
      </c>
      <c r="J293" s="7">
        <f>Source!BA75</f>
        <v>1</v>
      </c>
      <c r="K293" s="16">
        <f>Source!S75</f>
        <v>0</v>
      </c>
    </row>
    <row r="294" spans="1:11" ht="12.75">
      <c r="A294" s="7"/>
      <c r="B294" s="7"/>
      <c r="C294" s="7" t="s">
        <v>261</v>
      </c>
      <c r="D294" s="7"/>
      <c r="E294" s="7"/>
      <c r="F294" s="16">
        <f>Source!AM75</f>
        <v>0</v>
      </c>
      <c r="G294" s="33">
        <f>Source!DE75</f>
      </c>
      <c r="H294" s="7">
        <f>Source!AV75</f>
        <v>1</v>
      </c>
      <c r="I294" s="16">
        <f>ROUND((Source!CR75/IF(Source!BB75&lt;&gt;0,Source!BB75,1)*Source!I75),2)</f>
        <v>0</v>
      </c>
      <c r="J294" s="7">
        <f>Source!BB75</f>
        <v>1</v>
      </c>
      <c r="K294" s="16">
        <f>Source!Q75</f>
        <v>0</v>
      </c>
    </row>
    <row r="295" spans="1:12" ht="12.75">
      <c r="A295" s="7"/>
      <c r="B295" s="7"/>
      <c r="C295" s="7" t="s">
        <v>262</v>
      </c>
      <c r="D295" s="7"/>
      <c r="E295" s="7"/>
      <c r="F295" s="16">
        <f>Source!AN75</f>
        <v>0</v>
      </c>
      <c r="G295" s="33">
        <f>Source!DF75</f>
      </c>
      <c r="H295" s="7">
        <f>Source!AV75</f>
        <v>1</v>
      </c>
      <c r="I295" s="34" t="str">
        <f>CONCATENATE("(",TEXT(+ROUND((Source!CS75/IF(J295&lt;&gt;0,J295,1)*Source!I75),2),"0,00"),")")</f>
        <v>(0,00)</v>
      </c>
      <c r="J295" s="7">
        <f>Source!BS75</f>
        <v>1</v>
      </c>
      <c r="K295" s="34" t="str">
        <f>CONCATENATE("(",TEXT(+Source!R75,"0,00"),")")</f>
        <v>(0,00)</v>
      </c>
      <c r="L295">
        <f>ROUND(IF(J295&lt;&gt;0,Source!R75/J295,Source!R75),2)</f>
        <v>0</v>
      </c>
    </row>
    <row r="296" spans="1:11" ht="12.75">
      <c r="A296" s="7"/>
      <c r="B296" s="7"/>
      <c r="C296" s="7" t="s">
        <v>263</v>
      </c>
      <c r="D296" s="7"/>
      <c r="E296" s="7"/>
      <c r="F296" s="16">
        <f>Source!AL75</f>
        <v>224.3</v>
      </c>
      <c r="G296" s="7">
        <f>Source!DD75</f>
      </c>
      <c r="H296" s="7">
        <f>Source!AW75</f>
        <v>1</v>
      </c>
      <c r="I296" s="16">
        <f>ROUND((Source!CQ75/IF(Source!BC75&lt;&gt;0,Source!BC75,1)*Source!I75),2)</f>
        <v>4486</v>
      </c>
      <c r="J296" s="7">
        <f>Source!BC75</f>
        <v>1</v>
      </c>
      <c r="K296" s="16">
        <f>Source!P75</f>
        <v>4486</v>
      </c>
    </row>
    <row r="297" spans="1:11" ht="12.75">
      <c r="A297" s="7"/>
      <c r="B297" s="7"/>
      <c r="C297" s="7" t="s">
        <v>264</v>
      </c>
      <c r="D297" s="7" t="s">
        <v>265</v>
      </c>
      <c r="E297" s="7">
        <f>Source!DN75</f>
        <v>0</v>
      </c>
      <c r="F297" s="7"/>
      <c r="G297" s="7"/>
      <c r="H297" s="7"/>
      <c r="I297" s="16">
        <f>ROUND((E297/100)*ROUND((Source!CT75/IF(Source!BA75&lt;&gt;0,Source!BA75,1)*Source!I75),2),2)</f>
        <v>0</v>
      </c>
      <c r="J297" s="7">
        <f>Source!AT75</f>
        <v>0</v>
      </c>
      <c r="K297" s="16">
        <f>Source!X75</f>
        <v>0</v>
      </c>
    </row>
    <row r="298" spans="1:11" ht="12.75">
      <c r="A298" s="7"/>
      <c r="B298" s="7"/>
      <c r="C298" s="7" t="s">
        <v>266</v>
      </c>
      <c r="D298" s="7" t="s">
        <v>265</v>
      </c>
      <c r="E298" s="7">
        <f>Source!DO75</f>
        <v>0</v>
      </c>
      <c r="F298" s="7"/>
      <c r="G298" s="7"/>
      <c r="H298" s="7"/>
      <c r="I298" s="16">
        <f>ROUND((E298/100)*ROUND((Source!CT75/IF(Source!BA75&lt;&gt;0,Source!BA75,1)*Source!I75),2),2)</f>
        <v>0</v>
      </c>
      <c r="J298" s="7">
        <f>Source!AU75</f>
        <v>0</v>
      </c>
      <c r="K298" s="16">
        <f>Source!Y75</f>
        <v>0</v>
      </c>
    </row>
    <row r="299" spans="1:11" ht="12.75">
      <c r="A299" s="7"/>
      <c r="B299" s="7"/>
      <c r="C299" s="7" t="s">
        <v>267</v>
      </c>
      <c r="D299" s="7" t="s">
        <v>265</v>
      </c>
      <c r="E299" s="7">
        <v>175</v>
      </c>
      <c r="F299" s="7"/>
      <c r="G299" s="7"/>
      <c r="H299" s="7"/>
      <c r="I299" s="16">
        <f>ROUND(ROUND((Source!CS75/IF(Source!BS75&lt;&gt;0,Source!BS75,1)*Source!I75),2)*1.75,2)</f>
        <v>0</v>
      </c>
      <c r="J299" s="7">
        <v>178</v>
      </c>
      <c r="K299" s="16">
        <f>ROUND(Source!R75*J299/100,2)</f>
        <v>0</v>
      </c>
    </row>
    <row r="300" spans="1:11" ht="12.75">
      <c r="A300" s="35"/>
      <c r="B300" s="35"/>
      <c r="C300" s="35" t="s">
        <v>268</v>
      </c>
      <c r="D300" s="35" t="s">
        <v>269</v>
      </c>
      <c r="E300" s="35">
        <f>Source!AQ75</f>
        <v>0</v>
      </c>
      <c r="F300" s="35"/>
      <c r="G300" s="36">
        <f>Source!DI75</f>
      </c>
      <c r="H300" s="35">
        <f>Source!AV75</f>
        <v>1</v>
      </c>
      <c r="I300" s="37">
        <f>ROUND(Source!U75,2)</f>
        <v>0</v>
      </c>
      <c r="J300" s="35"/>
      <c r="K300" s="35"/>
    </row>
    <row r="301" spans="9:24" ht="12.75">
      <c r="I301" s="38">
        <f>ROUND((Source!CT75/IF(Source!BA75&lt;&gt;0,Source!BA75,1)*Source!I75),2)+ROUND((Source!CR75/IF(Source!BB75&lt;&gt;0,Source!BB75,1)*Source!I75),2)+SUM(I296:I299)</f>
        <v>4486</v>
      </c>
      <c r="J301" s="10"/>
      <c r="K301" s="38">
        <f>Source!S75+Source!Q75+SUM(K296:K299)</f>
        <v>4486</v>
      </c>
      <c r="L301">
        <f>ROUND((Source!CT75/IF(Source!BA75&lt;&gt;0,Source!BA75,1)*Source!I75),2)</f>
        <v>0</v>
      </c>
      <c r="M301" s="17">
        <f>I301</f>
        <v>4486</v>
      </c>
      <c r="N301" s="17">
        <f>K301</f>
        <v>4486</v>
      </c>
      <c r="O301">
        <f>ROUND(IF(Source!BI75=1,(ROUND((Source!CT75/IF(Source!BA75&lt;&gt;0,Source!BA75,1)*Source!I75),2)+ROUND((Source!CR75/IF(Source!BB75&lt;&gt;0,Source!BB75,1)*Source!I75),2)+ROUND((Source!CQ75/IF(Source!BC75&lt;&gt;0,Source!BC75,1)*Source!I75),2)+((Source!DN75/100)*ROUND((Source!CT75/IF(Source!BA75&lt;&gt;0,Source!BA75,1)*Source!I75),2))+((Source!DO75/100)*ROUND((Source!CT75/IF(Source!BA75&lt;&gt;0,Source!BA75,1)*Source!I75),2))+(ROUND((Source!CS75/IF(Source!BS75&lt;&gt;0,Source!BS75,1)*Source!I75),2)*1.75)),0),2)</f>
        <v>0</v>
      </c>
      <c r="P301">
        <f>ROUND(IF(Source!BI75=2,(ROUND((Source!CT75/IF(Source!BA75&lt;&gt;0,Source!BA75,1)*Source!I75),2)+ROUND((Source!CR75/IF(Source!BB75&lt;&gt;0,Source!BB75,1)*Source!I75),2)+ROUND((Source!CQ75/IF(Source!BC75&lt;&gt;0,Source!BC75,1)*Source!I75),2)+((Source!DN75/100)*ROUND((Source!CT75/IF(Source!BA75&lt;&gt;0,Source!BA75,1)*Source!I75),2))+((Source!DO75/100)*ROUND((Source!CT75/IF(Source!BA75&lt;&gt;0,Source!BA75,1)*Source!I75),2))+(ROUND((Source!CS75/IF(Source!BS75&lt;&gt;0,Source!BS75,1)*Source!I75),2)*1.75)),0),2)</f>
        <v>0</v>
      </c>
      <c r="Q301">
        <f>ROUND(IF(Source!BI75=3,(ROUND((Source!CT75/IF(Source!BA75&lt;&gt;0,Source!BA75,1)*Source!I75),2)+ROUND((Source!CR75/IF(Source!BB75&lt;&gt;0,Source!BB75,1)*Source!I75),2)+ROUND((Source!CQ75/IF(Source!BC75&lt;&gt;0,Source!BC75,1)*Source!I75),2)+((Source!DN75/100)*ROUND((Source!CT75/IF(Source!BA75&lt;&gt;0,Source!BA75,1)*Source!I75),2))+((Source!DO75/100)*ROUND((Source!CT75/IF(Source!BA75&lt;&gt;0,Source!BA75,1)*Source!I75),2))+(ROUND((Source!CS75/IF(Source!BS75&lt;&gt;0,Source!BS75,1)*Source!I75),2)*1.75)),0),2)</f>
        <v>0</v>
      </c>
      <c r="R301">
        <f>ROUND(IF(Source!BI75=4,(ROUND((Source!CT75/IF(Source!BA75&lt;&gt;0,Source!BA75,1)*Source!I75),2)+ROUND((Source!CR75/IF(Source!BB75&lt;&gt;0,Source!BB75,1)*Source!I75),2)+ROUND((Source!CQ75/IF(Source!BC75&lt;&gt;0,Source!BC75,1)*Source!I75),2)+((Source!DN75/100)*ROUND((Source!CT75/IF(Source!BA75&lt;&gt;0,Source!BA75,1)*Source!I75),2))+((Source!DO75/100)*ROUND((Source!CT75/IF(Source!BA75&lt;&gt;0,Source!BA75,1)*Source!I75),2))+(ROUND((Source!CS75/IF(Source!BS75&lt;&gt;0,Source!BS75,1)*Source!I75),2)*1.75)),0),2)</f>
        <v>4486</v>
      </c>
      <c r="U301">
        <f>IF(Source!BI75=1,Source!O75+Source!X75+Source!Y75+Source!R75*178/100,0)</f>
        <v>0</v>
      </c>
      <c r="V301">
        <f>IF(Source!BI75=2,Source!O75+Source!X75+Source!Y75+Source!R75*178/100,0)</f>
        <v>0</v>
      </c>
      <c r="W301">
        <f>IF(Source!BI75=3,Source!O75+Source!X75+Source!Y75+Source!R75*178/100,0)</f>
        <v>0</v>
      </c>
      <c r="X301">
        <f>IF(Source!BI75=4,Source!O75+Source!X75+Source!Y75+Source!R75*178/100,0)</f>
        <v>4486</v>
      </c>
    </row>
    <row r="302" spans="1:25" ht="24">
      <c r="A302" s="31" t="str">
        <f>Source!E76</f>
        <v>9</v>
      </c>
      <c r="B302" s="31" t="str">
        <f>Source!F76</f>
        <v>Прайс-лист</v>
      </c>
      <c r="C302" s="14" t="str">
        <f>Source!G76</f>
        <v>Перегородка в короб Ecoplast 100х55</v>
      </c>
      <c r="D302" s="32" t="str">
        <f>Source!H76</f>
        <v>м</v>
      </c>
      <c r="E302" s="7">
        <f>ROUND(Source!I76,6)</f>
        <v>304</v>
      </c>
      <c r="F302" s="7"/>
      <c r="G302" s="7"/>
      <c r="H302" s="7"/>
      <c r="I302" s="7"/>
      <c r="J302" s="7"/>
      <c r="K302" s="7"/>
      <c r="Y302">
        <v>28</v>
      </c>
    </row>
    <row r="303" spans="1:11" ht="12.75">
      <c r="A303" s="7"/>
      <c r="B303" s="7"/>
      <c r="C303" s="7" t="s">
        <v>260</v>
      </c>
      <c r="D303" s="7"/>
      <c r="E303" s="7"/>
      <c r="F303" s="16">
        <f>Source!AO76</f>
        <v>0</v>
      </c>
      <c r="G303" s="33">
        <f>Source!DG76</f>
      </c>
      <c r="H303" s="7">
        <f>Source!AV76</f>
        <v>1</v>
      </c>
      <c r="I303" s="16">
        <f>ROUND((Source!CT76/IF(Source!BA76&lt;&gt;0,Source!BA76,1)*Source!I76),2)</f>
        <v>0</v>
      </c>
      <c r="J303" s="7">
        <f>Source!BA76</f>
        <v>1</v>
      </c>
      <c r="K303" s="16">
        <f>Source!S76</f>
        <v>0</v>
      </c>
    </row>
    <row r="304" spans="1:11" ht="12.75">
      <c r="A304" s="7"/>
      <c r="B304" s="7"/>
      <c r="C304" s="7" t="s">
        <v>261</v>
      </c>
      <c r="D304" s="7"/>
      <c r="E304" s="7"/>
      <c r="F304" s="16">
        <f>Source!AM76</f>
        <v>0</v>
      </c>
      <c r="G304" s="33">
        <f>Source!DE76</f>
      </c>
      <c r="H304" s="7">
        <f>Source!AV76</f>
        <v>1</v>
      </c>
      <c r="I304" s="16">
        <f>ROUND((Source!CR76/IF(Source!BB76&lt;&gt;0,Source!BB76,1)*Source!I76),2)</f>
        <v>0</v>
      </c>
      <c r="J304" s="7">
        <f>Source!BB76</f>
        <v>1</v>
      </c>
      <c r="K304" s="16">
        <f>Source!Q76</f>
        <v>0</v>
      </c>
    </row>
    <row r="305" spans="1:12" ht="12.75">
      <c r="A305" s="7"/>
      <c r="B305" s="7"/>
      <c r="C305" s="7" t="s">
        <v>262</v>
      </c>
      <c r="D305" s="7"/>
      <c r="E305" s="7"/>
      <c r="F305" s="16">
        <f>Source!AN76</f>
        <v>0</v>
      </c>
      <c r="G305" s="33">
        <f>Source!DF76</f>
      </c>
      <c r="H305" s="7">
        <f>Source!AV76</f>
        <v>1</v>
      </c>
      <c r="I305" s="34" t="str">
        <f>CONCATENATE("(",TEXT(+ROUND((Source!CS76/IF(J305&lt;&gt;0,J305,1)*Source!I76),2),"0,00"),")")</f>
        <v>(0,00)</v>
      </c>
      <c r="J305" s="7">
        <f>Source!BS76</f>
        <v>1</v>
      </c>
      <c r="K305" s="34" t="str">
        <f>CONCATENATE("(",TEXT(+Source!R76,"0,00"),")")</f>
        <v>(0,00)</v>
      </c>
      <c r="L305">
        <f>ROUND(IF(J305&lt;&gt;0,Source!R76/J305,Source!R76),2)</f>
        <v>0</v>
      </c>
    </row>
    <row r="306" spans="1:11" ht="12.75">
      <c r="A306" s="7"/>
      <c r="B306" s="7"/>
      <c r="C306" s="7" t="s">
        <v>263</v>
      </c>
      <c r="D306" s="7"/>
      <c r="E306" s="7"/>
      <c r="F306" s="16">
        <f>Source!AL76</f>
        <v>38</v>
      </c>
      <c r="G306" s="7">
        <f>Source!DD76</f>
      </c>
      <c r="H306" s="7">
        <f>Source!AW76</f>
        <v>1</v>
      </c>
      <c r="I306" s="16">
        <f>ROUND((Source!CQ76/IF(Source!BC76&lt;&gt;0,Source!BC76,1)*Source!I76),2)</f>
        <v>11552</v>
      </c>
      <c r="J306" s="7">
        <f>Source!BC76</f>
        <v>1</v>
      </c>
      <c r="K306" s="16">
        <f>Source!P76</f>
        <v>11552</v>
      </c>
    </row>
    <row r="307" spans="1:11" ht="12.75">
      <c r="A307" s="7"/>
      <c r="B307" s="7"/>
      <c r="C307" s="7" t="s">
        <v>264</v>
      </c>
      <c r="D307" s="7" t="s">
        <v>265</v>
      </c>
      <c r="E307" s="7">
        <f>Source!DN76</f>
        <v>0</v>
      </c>
      <c r="F307" s="7"/>
      <c r="G307" s="7"/>
      <c r="H307" s="7"/>
      <c r="I307" s="16">
        <f>ROUND((E307/100)*ROUND((Source!CT76/IF(Source!BA76&lt;&gt;0,Source!BA76,1)*Source!I76),2),2)</f>
        <v>0</v>
      </c>
      <c r="J307" s="7">
        <f>Source!AT76</f>
        <v>0</v>
      </c>
      <c r="K307" s="16">
        <f>Source!X76</f>
        <v>0</v>
      </c>
    </row>
    <row r="308" spans="1:11" ht="12.75">
      <c r="A308" s="7"/>
      <c r="B308" s="7"/>
      <c r="C308" s="7" t="s">
        <v>266</v>
      </c>
      <c r="D308" s="7" t="s">
        <v>265</v>
      </c>
      <c r="E308" s="7">
        <f>Source!DO76</f>
        <v>0</v>
      </c>
      <c r="F308" s="7"/>
      <c r="G308" s="7"/>
      <c r="H308" s="7"/>
      <c r="I308" s="16">
        <f>ROUND((E308/100)*ROUND((Source!CT76/IF(Source!BA76&lt;&gt;0,Source!BA76,1)*Source!I76),2),2)</f>
        <v>0</v>
      </c>
      <c r="J308" s="7">
        <f>Source!AU76</f>
        <v>0</v>
      </c>
      <c r="K308" s="16">
        <f>Source!Y76</f>
        <v>0</v>
      </c>
    </row>
    <row r="309" spans="1:11" ht="12.75">
      <c r="A309" s="7"/>
      <c r="B309" s="7"/>
      <c r="C309" s="7" t="s">
        <v>267</v>
      </c>
      <c r="D309" s="7" t="s">
        <v>265</v>
      </c>
      <c r="E309" s="7">
        <v>175</v>
      </c>
      <c r="F309" s="7"/>
      <c r="G309" s="7"/>
      <c r="H309" s="7"/>
      <c r="I309" s="16">
        <f>ROUND(ROUND((Source!CS76/IF(Source!BS76&lt;&gt;0,Source!BS76,1)*Source!I76),2)*1.75,2)</f>
        <v>0</v>
      </c>
      <c r="J309" s="7">
        <v>178</v>
      </c>
      <c r="K309" s="16">
        <f>ROUND(Source!R76*J309/100,2)</f>
        <v>0</v>
      </c>
    </row>
    <row r="310" spans="1:11" ht="12.75">
      <c r="A310" s="35"/>
      <c r="B310" s="35"/>
      <c r="C310" s="35" t="s">
        <v>268</v>
      </c>
      <c r="D310" s="35" t="s">
        <v>269</v>
      </c>
      <c r="E310" s="35">
        <f>Source!AQ76</f>
        <v>0</v>
      </c>
      <c r="F310" s="35"/>
      <c r="G310" s="36">
        <f>Source!DI76</f>
      </c>
      <c r="H310" s="35">
        <f>Source!AV76</f>
        <v>1</v>
      </c>
      <c r="I310" s="37">
        <f>ROUND(Source!U76,2)</f>
        <v>0</v>
      </c>
      <c r="J310" s="35"/>
      <c r="K310" s="35"/>
    </row>
    <row r="311" spans="9:24" ht="12.75">
      <c r="I311" s="38">
        <f>ROUND((Source!CT76/IF(Source!BA76&lt;&gt;0,Source!BA76,1)*Source!I76),2)+ROUND((Source!CR76/IF(Source!BB76&lt;&gt;0,Source!BB76,1)*Source!I76),2)+SUM(I306:I309)</f>
        <v>11552</v>
      </c>
      <c r="J311" s="10"/>
      <c r="K311" s="38">
        <f>Source!S76+Source!Q76+SUM(K306:K309)</f>
        <v>11552</v>
      </c>
      <c r="L311">
        <f>ROUND((Source!CT76/IF(Source!BA76&lt;&gt;0,Source!BA76,1)*Source!I76),2)</f>
        <v>0</v>
      </c>
      <c r="M311" s="17">
        <f>I311</f>
        <v>11552</v>
      </c>
      <c r="N311" s="17">
        <f>K311</f>
        <v>11552</v>
      </c>
      <c r="O311">
        <f>ROUND(IF(Source!BI76=1,(ROUND((Source!CT76/IF(Source!BA76&lt;&gt;0,Source!BA76,1)*Source!I76),2)+ROUND((Source!CR76/IF(Source!BB76&lt;&gt;0,Source!BB76,1)*Source!I76),2)+ROUND((Source!CQ76/IF(Source!BC76&lt;&gt;0,Source!BC76,1)*Source!I76),2)+((Source!DN76/100)*ROUND((Source!CT76/IF(Source!BA76&lt;&gt;0,Source!BA76,1)*Source!I76),2))+((Source!DO76/100)*ROUND((Source!CT76/IF(Source!BA76&lt;&gt;0,Source!BA76,1)*Source!I76),2))+(ROUND((Source!CS76/IF(Source!BS76&lt;&gt;0,Source!BS76,1)*Source!I76),2)*1.75)),0),2)</f>
        <v>0</v>
      </c>
      <c r="P311">
        <f>ROUND(IF(Source!BI76=2,(ROUND((Source!CT76/IF(Source!BA76&lt;&gt;0,Source!BA76,1)*Source!I76),2)+ROUND((Source!CR76/IF(Source!BB76&lt;&gt;0,Source!BB76,1)*Source!I76),2)+ROUND((Source!CQ76/IF(Source!BC76&lt;&gt;0,Source!BC76,1)*Source!I76),2)+((Source!DN76/100)*ROUND((Source!CT76/IF(Source!BA76&lt;&gt;0,Source!BA76,1)*Source!I76),2))+((Source!DO76/100)*ROUND((Source!CT76/IF(Source!BA76&lt;&gt;0,Source!BA76,1)*Source!I76),2))+(ROUND((Source!CS76/IF(Source!BS76&lt;&gt;0,Source!BS76,1)*Source!I76),2)*1.75)),0),2)</f>
        <v>0</v>
      </c>
      <c r="Q311">
        <f>ROUND(IF(Source!BI76=3,(ROUND((Source!CT76/IF(Source!BA76&lt;&gt;0,Source!BA76,1)*Source!I76),2)+ROUND((Source!CR76/IF(Source!BB76&lt;&gt;0,Source!BB76,1)*Source!I76),2)+ROUND((Source!CQ76/IF(Source!BC76&lt;&gt;0,Source!BC76,1)*Source!I76),2)+((Source!DN76/100)*ROUND((Source!CT76/IF(Source!BA76&lt;&gt;0,Source!BA76,1)*Source!I76),2))+((Source!DO76/100)*ROUND((Source!CT76/IF(Source!BA76&lt;&gt;0,Source!BA76,1)*Source!I76),2))+(ROUND((Source!CS76/IF(Source!BS76&lt;&gt;0,Source!BS76,1)*Source!I76),2)*1.75)),0),2)</f>
        <v>0</v>
      </c>
      <c r="R311">
        <f>ROUND(IF(Source!BI76=4,(ROUND((Source!CT76/IF(Source!BA76&lt;&gt;0,Source!BA76,1)*Source!I76),2)+ROUND((Source!CR76/IF(Source!BB76&lt;&gt;0,Source!BB76,1)*Source!I76),2)+ROUND((Source!CQ76/IF(Source!BC76&lt;&gt;0,Source!BC76,1)*Source!I76),2)+((Source!DN76/100)*ROUND((Source!CT76/IF(Source!BA76&lt;&gt;0,Source!BA76,1)*Source!I76),2))+((Source!DO76/100)*ROUND((Source!CT76/IF(Source!BA76&lt;&gt;0,Source!BA76,1)*Source!I76),2))+(ROUND((Source!CS76/IF(Source!BS76&lt;&gt;0,Source!BS76,1)*Source!I76),2)*1.75)),0),2)</f>
        <v>11552</v>
      </c>
      <c r="U311">
        <f>IF(Source!BI76=1,Source!O76+Source!X76+Source!Y76+Source!R76*178/100,0)</f>
        <v>0</v>
      </c>
      <c r="V311">
        <f>IF(Source!BI76=2,Source!O76+Source!X76+Source!Y76+Source!R76*178/100,0)</f>
        <v>0</v>
      </c>
      <c r="W311">
        <f>IF(Source!BI76=3,Source!O76+Source!X76+Source!Y76+Source!R76*178/100,0)</f>
        <v>0</v>
      </c>
      <c r="X311">
        <f>IF(Source!BI76=4,Source!O76+Source!X76+Source!Y76+Source!R76*178/100,0)</f>
        <v>11552</v>
      </c>
    </row>
    <row r="312" spans="1:25" ht="24">
      <c r="A312" s="31" t="str">
        <f>Source!E77</f>
        <v>10</v>
      </c>
      <c r="B312" s="31" t="str">
        <f>Source!F77</f>
        <v>Прайс-лист</v>
      </c>
      <c r="C312" s="14" t="str">
        <f>Source!G77</f>
        <v>TWT-CT100x100-WH Короб 100х100</v>
      </c>
      <c r="D312" s="32" t="str">
        <f>Source!H77</f>
        <v>м</v>
      </c>
      <c r="E312" s="7">
        <f>ROUND(Source!I77,6)</f>
        <v>4</v>
      </c>
      <c r="F312" s="7"/>
      <c r="G312" s="7"/>
      <c r="H312" s="7"/>
      <c r="I312" s="7"/>
      <c r="J312" s="7"/>
      <c r="K312" s="7"/>
      <c r="Y312">
        <v>29</v>
      </c>
    </row>
    <row r="313" spans="1:11" ht="12.75">
      <c r="A313" s="7"/>
      <c r="B313" s="7"/>
      <c r="C313" s="7" t="s">
        <v>260</v>
      </c>
      <c r="D313" s="7"/>
      <c r="E313" s="7"/>
      <c r="F313" s="16">
        <f>Source!AO77</f>
        <v>0</v>
      </c>
      <c r="G313" s="33">
        <f>Source!DG77</f>
      </c>
      <c r="H313" s="7">
        <f>Source!AV77</f>
        <v>1</v>
      </c>
      <c r="I313" s="16">
        <f>ROUND((Source!CT77/IF(Source!BA77&lt;&gt;0,Source!BA77,1)*Source!I77),2)</f>
        <v>0</v>
      </c>
      <c r="J313" s="7">
        <f>Source!BA77</f>
        <v>1</v>
      </c>
      <c r="K313" s="16">
        <f>Source!S77</f>
        <v>0</v>
      </c>
    </row>
    <row r="314" spans="1:11" ht="12.75">
      <c r="A314" s="7"/>
      <c r="B314" s="7"/>
      <c r="C314" s="7" t="s">
        <v>261</v>
      </c>
      <c r="D314" s="7"/>
      <c r="E314" s="7"/>
      <c r="F314" s="16">
        <f>Source!AM77</f>
        <v>0</v>
      </c>
      <c r="G314" s="33">
        <f>Source!DE77</f>
      </c>
      <c r="H314" s="7">
        <f>Source!AV77</f>
        <v>1</v>
      </c>
      <c r="I314" s="16">
        <f>ROUND((Source!CR77/IF(Source!BB77&lt;&gt;0,Source!BB77,1)*Source!I77),2)</f>
        <v>0</v>
      </c>
      <c r="J314" s="7">
        <f>Source!BB77</f>
        <v>1</v>
      </c>
      <c r="K314" s="16">
        <f>Source!Q77</f>
        <v>0</v>
      </c>
    </row>
    <row r="315" spans="1:12" ht="12.75">
      <c r="A315" s="7"/>
      <c r="B315" s="7"/>
      <c r="C315" s="7" t="s">
        <v>262</v>
      </c>
      <c r="D315" s="7"/>
      <c r="E315" s="7"/>
      <c r="F315" s="16">
        <f>Source!AN77</f>
        <v>0</v>
      </c>
      <c r="G315" s="33">
        <f>Source!DF77</f>
      </c>
      <c r="H315" s="7">
        <f>Source!AV77</f>
        <v>1</v>
      </c>
      <c r="I315" s="34" t="str">
        <f>CONCATENATE("(",TEXT(+ROUND((Source!CS77/IF(J315&lt;&gt;0,J315,1)*Source!I77),2),"0,00"),")")</f>
        <v>(0,00)</v>
      </c>
      <c r="J315" s="7">
        <f>Source!BS77</f>
        <v>1</v>
      </c>
      <c r="K315" s="34" t="str">
        <f>CONCATENATE("(",TEXT(+Source!R77,"0,00"),")")</f>
        <v>(0,00)</v>
      </c>
      <c r="L315">
        <f>ROUND(IF(J315&lt;&gt;0,Source!R77/J315,Source!R77),2)</f>
        <v>0</v>
      </c>
    </row>
    <row r="316" spans="1:11" ht="12.75">
      <c r="A316" s="7"/>
      <c r="B316" s="7"/>
      <c r="C316" s="7" t="s">
        <v>263</v>
      </c>
      <c r="D316" s="7"/>
      <c r="E316" s="7"/>
      <c r="F316" s="16">
        <f>Source!AL77</f>
        <v>202.1</v>
      </c>
      <c r="G316" s="7">
        <f>Source!DD77</f>
      </c>
      <c r="H316" s="7">
        <f>Source!AW77</f>
        <v>1</v>
      </c>
      <c r="I316" s="16">
        <f>ROUND((Source!CQ77/IF(Source!BC77&lt;&gt;0,Source!BC77,1)*Source!I77),2)</f>
        <v>808.4</v>
      </c>
      <c r="J316" s="7">
        <f>Source!BC77</f>
        <v>1</v>
      </c>
      <c r="K316" s="16">
        <f>Source!P77</f>
        <v>808.4</v>
      </c>
    </row>
    <row r="317" spans="1:11" ht="12.75">
      <c r="A317" s="7"/>
      <c r="B317" s="7"/>
      <c r="C317" s="7" t="s">
        <v>264</v>
      </c>
      <c r="D317" s="7" t="s">
        <v>265</v>
      </c>
      <c r="E317" s="7">
        <f>Source!DN77</f>
        <v>0</v>
      </c>
      <c r="F317" s="7"/>
      <c r="G317" s="7"/>
      <c r="H317" s="7"/>
      <c r="I317" s="16">
        <f>ROUND((E317/100)*ROUND((Source!CT77/IF(Source!BA77&lt;&gt;0,Source!BA77,1)*Source!I77),2),2)</f>
        <v>0</v>
      </c>
      <c r="J317" s="7">
        <f>Source!AT77</f>
        <v>0</v>
      </c>
      <c r="K317" s="16">
        <f>Source!X77</f>
        <v>0</v>
      </c>
    </row>
    <row r="318" spans="1:11" ht="12.75">
      <c r="A318" s="7"/>
      <c r="B318" s="7"/>
      <c r="C318" s="7" t="s">
        <v>266</v>
      </c>
      <c r="D318" s="7" t="s">
        <v>265</v>
      </c>
      <c r="E318" s="7">
        <f>Source!DO77</f>
        <v>0</v>
      </c>
      <c r="F318" s="7"/>
      <c r="G318" s="7"/>
      <c r="H318" s="7"/>
      <c r="I318" s="16">
        <f>ROUND((E318/100)*ROUND((Source!CT77/IF(Source!BA77&lt;&gt;0,Source!BA77,1)*Source!I77),2),2)</f>
        <v>0</v>
      </c>
      <c r="J318" s="7">
        <f>Source!AU77</f>
        <v>0</v>
      </c>
      <c r="K318" s="16">
        <f>Source!Y77</f>
        <v>0</v>
      </c>
    </row>
    <row r="319" spans="1:11" ht="12.75">
      <c r="A319" s="7"/>
      <c r="B319" s="7"/>
      <c r="C319" s="7" t="s">
        <v>267</v>
      </c>
      <c r="D319" s="7" t="s">
        <v>265</v>
      </c>
      <c r="E319" s="7">
        <v>175</v>
      </c>
      <c r="F319" s="7"/>
      <c r="G319" s="7"/>
      <c r="H319" s="7"/>
      <c r="I319" s="16">
        <f>ROUND(ROUND((Source!CS77/IF(Source!BS77&lt;&gt;0,Source!BS77,1)*Source!I77),2)*1.75,2)</f>
        <v>0</v>
      </c>
      <c r="J319" s="7">
        <v>178</v>
      </c>
      <c r="K319" s="16">
        <f>ROUND(Source!R77*J319/100,2)</f>
        <v>0</v>
      </c>
    </row>
    <row r="320" spans="1:11" ht="12.75">
      <c r="A320" s="35"/>
      <c r="B320" s="35"/>
      <c r="C320" s="35" t="s">
        <v>268</v>
      </c>
      <c r="D320" s="35" t="s">
        <v>269</v>
      </c>
      <c r="E320" s="35">
        <f>Source!AQ77</f>
        <v>0</v>
      </c>
      <c r="F320" s="35"/>
      <c r="G320" s="36">
        <f>Source!DI77</f>
      </c>
      <c r="H320" s="35">
        <f>Source!AV77</f>
        <v>1</v>
      </c>
      <c r="I320" s="37">
        <f>ROUND(Source!U77,2)</f>
        <v>0</v>
      </c>
      <c r="J320" s="35"/>
      <c r="K320" s="35"/>
    </row>
    <row r="321" spans="9:24" ht="12.75">
      <c r="I321" s="38">
        <f>ROUND((Source!CT77/IF(Source!BA77&lt;&gt;0,Source!BA77,1)*Source!I77),2)+ROUND((Source!CR77/IF(Source!BB77&lt;&gt;0,Source!BB77,1)*Source!I77),2)+SUM(I316:I319)</f>
        <v>808.4</v>
      </c>
      <c r="J321" s="10"/>
      <c r="K321" s="38">
        <f>Source!S77+Source!Q77+SUM(K316:K319)</f>
        <v>808.4</v>
      </c>
      <c r="L321">
        <f>ROUND((Source!CT77/IF(Source!BA77&lt;&gt;0,Source!BA77,1)*Source!I77),2)</f>
        <v>0</v>
      </c>
      <c r="M321" s="17">
        <f>I321</f>
        <v>808.4</v>
      </c>
      <c r="N321" s="17">
        <f>K321</f>
        <v>808.4</v>
      </c>
      <c r="O321">
        <f>ROUND(IF(Source!BI77=1,(ROUND((Source!CT77/IF(Source!BA77&lt;&gt;0,Source!BA77,1)*Source!I77),2)+ROUND((Source!CR77/IF(Source!BB77&lt;&gt;0,Source!BB77,1)*Source!I77),2)+ROUND((Source!CQ77/IF(Source!BC77&lt;&gt;0,Source!BC77,1)*Source!I77),2)+((Source!DN77/100)*ROUND((Source!CT77/IF(Source!BA77&lt;&gt;0,Source!BA77,1)*Source!I77),2))+((Source!DO77/100)*ROUND((Source!CT77/IF(Source!BA77&lt;&gt;0,Source!BA77,1)*Source!I77),2))+(ROUND((Source!CS77/IF(Source!BS77&lt;&gt;0,Source!BS77,1)*Source!I77),2)*1.75)),0),2)</f>
        <v>0</v>
      </c>
      <c r="P321">
        <f>ROUND(IF(Source!BI77=2,(ROUND((Source!CT77/IF(Source!BA77&lt;&gt;0,Source!BA77,1)*Source!I77),2)+ROUND((Source!CR77/IF(Source!BB77&lt;&gt;0,Source!BB77,1)*Source!I77),2)+ROUND((Source!CQ77/IF(Source!BC77&lt;&gt;0,Source!BC77,1)*Source!I77),2)+((Source!DN77/100)*ROUND((Source!CT77/IF(Source!BA77&lt;&gt;0,Source!BA77,1)*Source!I77),2))+((Source!DO77/100)*ROUND((Source!CT77/IF(Source!BA77&lt;&gt;0,Source!BA77,1)*Source!I77),2))+(ROUND((Source!CS77/IF(Source!BS77&lt;&gt;0,Source!BS77,1)*Source!I77),2)*1.75)),0),2)</f>
        <v>0</v>
      </c>
      <c r="Q321">
        <f>ROUND(IF(Source!BI77=3,(ROUND((Source!CT77/IF(Source!BA77&lt;&gt;0,Source!BA77,1)*Source!I77),2)+ROUND((Source!CR77/IF(Source!BB77&lt;&gt;0,Source!BB77,1)*Source!I77),2)+ROUND((Source!CQ77/IF(Source!BC77&lt;&gt;0,Source!BC77,1)*Source!I77),2)+((Source!DN77/100)*ROUND((Source!CT77/IF(Source!BA77&lt;&gt;0,Source!BA77,1)*Source!I77),2))+((Source!DO77/100)*ROUND((Source!CT77/IF(Source!BA77&lt;&gt;0,Source!BA77,1)*Source!I77),2))+(ROUND((Source!CS77/IF(Source!BS77&lt;&gt;0,Source!BS77,1)*Source!I77),2)*1.75)),0),2)</f>
        <v>0</v>
      </c>
      <c r="R321">
        <f>ROUND(IF(Source!BI77=4,(ROUND((Source!CT77/IF(Source!BA77&lt;&gt;0,Source!BA77,1)*Source!I77),2)+ROUND((Source!CR77/IF(Source!BB77&lt;&gt;0,Source!BB77,1)*Source!I77),2)+ROUND((Source!CQ77/IF(Source!BC77&lt;&gt;0,Source!BC77,1)*Source!I77),2)+((Source!DN77/100)*ROUND((Source!CT77/IF(Source!BA77&lt;&gt;0,Source!BA77,1)*Source!I77),2))+((Source!DO77/100)*ROUND((Source!CT77/IF(Source!BA77&lt;&gt;0,Source!BA77,1)*Source!I77),2))+(ROUND((Source!CS77/IF(Source!BS77&lt;&gt;0,Source!BS77,1)*Source!I77),2)*1.75)),0),2)</f>
        <v>808.4</v>
      </c>
      <c r="U321">
        <f>IF(Source!BI77=1,Source!O77+Source!X77+Source!Y77+Source!R77*178/100,0)</f>
        <v>0</v>
      </c>
      <c r="V321">
        <f>IF(Source!BI77=2,Source!O77+Source!X77+Source!Y77+Source!R77*178/100,0)</f>
        <v>0</v>
      </c>
      <c r="W321">
        <f>IF(Source!BI77=3,Source!O77+Source!X77+Source!Y77+Source!R77*178/100,0)</f>
        <v>0</v>
      </c>
      <c r="X321">
        <f>IF(Source!BI77=4,Source!O77+Source!X77+Source!Y77+Source!R77*178/100,0)</f>
        <v>808.4</v>
      </c>
    </row>
    <row r="322" spans="1:25" ht="24">
      <c r="A322" s="31" t="str">
        <f>Source!E78</f>
        <v>11</v>
      </c>
      <c r="B322" s="31" t="str">
        <f>Source!F78</f>
        <v>Прайс-лист</v>
      </c>
      <c r="C322" s="14" t="str">
        <f>Source!G78</f>
        <v>Гофрорукав диаметром 32 мм в бухте по 25 м, (бухта)</v>
      </c>
      <c r="D322" s="32" t="str">
        <f>Source!H78</f>
        <v>шт.</v>
      </c>
      <c r="E322" s="7">
        <f>ROUND(Source!I78,6)</f>
        <v>29</v>
      </c>
      <c r="F322" s="7"/>
      <c r="G322" s="7"/>
      <c r="H322" s="7"/>
      <c r="I322" s="7"/>
      <c r="J322" s="7"/>
      <c r="K322" s="7"/>
      <c r="Y322">
        <v>30</v>
      </c>
    </row>
    <row r="323" spans="1:11" ht="12.75">
      <c r="A323" s="7"/>
      <c r="B323" s="7"/>
      <c r="C323" s="7" t="s">
        <v>260</v>
      </c>
      <c r="D323" s="7"/>
      <c r="E323" s="7"/>
      <c r="F323" s="16">
        <f>Source!AO78</f>
        <v>0</v>
      </c>
      <c r="G323" s="33">
        <f>Source!DG78</f>
      </c>
      <c r="H323" s="7">
        <f>Source!AV78</f>
        <v>1</v>
      </c>
      <c r="I323" s="16">
        <f>ROUND((Source!CT78/IF(Source!BA78&lt;&gt;0,Source!BA78,1)*Source!I78),2)</f>
        <v>0</v>
      </c>
      <c r="J323" s="7">
        <f>Source!BA78</f>
        <v>1</v>
      </c>
      <c r="K323" s="16">
        <f>Source!S78</f>
        <v>0</v>
      </c>
    </row>
    <row r="324" spans="1:11" ht="12.75">
      <c r="A324" s="7"/>
      <c r="B324" s="7"/>
      <c r="C324" s="7" t="s">
        <v>261</v>
      </c>
      <c r="D324" s="7"/>
      <c r="E324" s="7"/>
      <c r="F324" s="16">
        <f>Source!AM78</f>
        <v>0</v>
      </c>
      <c r="G324" s="33">
        <f>Source!DE78</f>
      </c>
      <c r="H324" s="7">
        <f>Source!AV78</f>
        <v>1</v>
      </c>
      <c r="I324" s="16">
        <f>ROUND((Source!CR78/IF(Source!BB78&lt;&gt;0,Source!BB78,1)*Source!I78),2)</f>
        <v>0</v>
      </c>
      <c r="J324" s="7">
        <f>Source!BB78</f>
        <v>1</v>
      </c>
      <c r="K324" s="16">
        <f>Source!Q78</f>
        <v>0</v>
      </c>
    </row>
    <row r="325" spans="1:12" ht="12.75">
      <c r="A325" s="7"/>
      <c r="B325" s="7"/>
      <c r="C325" s="7" t="s">
        <v>262</v>
      </c>
      <c r="D325" s="7"/>
      <c r="E325" s="7"/>
      <c r="F325" s="16">
        <f>Source!AN78</f>
        <v>0</v>
      </c>
      <c r="G325" s="33">
        <f>Source!DF78</f>
      </c>
      <c r="H325" s="7">
        <f>Source!AV78</f>
        <v>1</v>
      </c>
      <c r="I325" s="34" t="str">
        <f>CONCATENATE("(",TEXT(+ROUND((Source!CS78/IF(J325&lt;&gt;0,J325,1)*Source!I78),2),"0,00"),")")</f>
        <v>(0,00)</v>
      </c>
      <c r="J325" s="7">
        <f>Source!BS78</f>
        <v>1</v>
      </c>
      <c r="K325" s="34" t="str">
        <f>CONCATENATE("(",TEXT(+Source!R78,"0,00"),")")</f>
        <v>(0,00)</v>
      </c>
      <c r="L325">
        <f>ROUND(IF(J325&lt;&gt;0,Source!R78/J325,Source!R78),2)</f>
        <v>0</v>
      </c>
    </row>
    <row r="326" spans="1:11" ht="12.75">
      <c r="A326" s="7"/>
      <c r="B326" s="7"/>
      <c r="C326" s="7" t="s">
        <v>263</v>
      </c>
      <c r="D326" s="7"/>
      <c r="E326" s="7"/>
      <c r="F326" s="16">
        <f>Source!AL78</f>
        <v>372.6</v>
      </c>
      <c r="G326" s="7">
        <f>Source!DD78</f>
      </c>
      <c r="H326" s="7">
        <f>Source!AW78</f>
        <v>1</v>
      </c>
      <c r="I326" s="16">
        <f>ROUND((Source!CQ78/IF(Source!BC78&lt;&gt;0,Source!BC78,1)*Source!I78),2)</f>
        <v>10805.4</v>
      </c>
      <c r="J326" s="7">
        <f>Source!BC78</f>
        <v>1</v>
      </c>
      <c r="K326" s="16">
        <f>Source!P78</f>
        <v>10805.4</v>
      </c>
    </row>
    <row r="327" spans="1:11" ht="12.75">
      <c r="A327" s="7"/>
      <c r="B327" s="7"/>
      <c r="C327" s="7" t="s">
        <v>264</v>
      </c>
      <c r="D327" s="7" t="s">
        <v>265</v>
      </c>
      <c r="E327" s="7">
        <f>Source!DN78</f>
        <v>0</v>
      </c>
      <c r="F327" s="7"/>
      <c r="G327" s="7"/>
      <c r="H327" s="7"/>
      <c r="I327" s="16">
        <f>ROUND((E327/100)*ROUND((Source!CT78/IF(Source!BA78&lt;&gt;0,Source!BA78,1)*Source!I78),2),2)</f>
        <v>0</v>
      </c>
      <c r="J327" s="7">
        <f>Source!AT78</f>
        <v>0</v>
      </c>
      <c r="K327" s="16">
        <f>Source!X78</f>
        <v>0</v>
      </c>
    </row>
    <row r="328" spans="1:11" ht="12.75">
      <c r="A328" s="7"/>
      <c r="B328" s="7"/>
      <c r="C328" s="7" t="s">
        <v>266</v>
      </c>
      <c r="D328" s="7" t="s">
        <v>265</v>
      </c>
      <c r="E328" s="7">
        <f>Source!DO78</f>
        <v>0</v>
      </c>
      <c r="F328" s="7"/>
      <c r="G328" s="7"/>
      <c r="H328" s="7"/>
      <c r="I328" s="16">
        <f>ROUND((E328/100)*ROUND((Source!CT78/IF(Source!BA78&lt;&gt;0,Source!BA78,1)*Source!I78),2),2)</f>
        <v>0</v>
      </c>
      <c r="J328" s="7">
        <f>Source!AU78</f>
        <v>0</v>
      </c>
      <c r="K328" s="16">
        <f>Source!Y78</f>
        <v>0</v>
      </c>
    </row>
    <row r="329" spans="1:11" ht="12.75">
      <c r="A329" s="7"/>
      <c r="B329" s="7"/>
      <c r="C329" s="7" t="s">
        <v>267</v>
      </c>
      <c r="D329" s="7" t="s">
        <v>265</v>
      </c>
      <c r="E329" s="7">
        <v>175</v>
      </c>
      <c r="F329" s="7"/>
      <c r="G329" s="7"/>
      <c r="H329" s="7"/>
      <c r="I329" s="16">
        <f>ROUND(ROUND((Source!CS78/IF(Source!BS78&lt;&gt;0,Source!BS78,1)*Source!I78),2)*1.75,2)</f>
        <v>0</v>
      </c>
      <c r="J329" s="7">
        <v>178</v>
      </c>
      <c r="K329" s="16">
        <f>ROUND(Source!R78*J329/100,2)</f>
        <v>0</v>
      </c>
    </row>
    <row r="330" spans="1:11" ht="12.75">
      <c r="A330" s="35"/>
      <c r="B330" s="35"/>
      <c r="C330" s="35" t="s">
        <v>268</v>
      </c>
      <c r="D330" s="35" t="s">
        <v>269</v>
      </c>
      <c r="E330" s="35">
        <f>Source!AQ78</f>
        <v>0</v>
      </c>
      <c r="F330" s="35"/>
      <c r="G330" s="36">
        <f>Source!DI78</f>
      </c>
      <c r="H330" s="35">
        <f>Source!AV78</f>
        <v>1</v>
      </c>
      <c r="I330" s="37">
        <f>ROUND(Source!U78,2)</f>
        <v>0</v>
      </c>
      <c r="J330" s="35"/>
      <c r="K330" s="35"/>
    </row>
    <row r="331" spans="9:24" ht="12.75">
      <c r="I331" s="38">
        <f>ROUND((Source!CT78/IF(Source!BA78&lt;&gt;0,Source!BA78,1)*Source!I78),2)+ROUND((Source!CR78/IF(Source!BB78&lt;&gt;0,Source!BB78,1)*Source!I78),2)+SUM(I326:I329)</f>
        <v>10805.4</v>
      </c>
      <c r="J331" s="10"/>
      <c r="K331" s="38">
        <f>Source!S78+Source!Q78+SUM(K326:K329)</f>
        <v>10805.4</v>
      </c>
      <c r="L331">
        <f>ROUND((Source!CT78/IF(Source!BA78&lt;&gt;0,Source!BA78,1)*Source!I78),2)</f>
        <v>0</v>
      </c>
      <c r="M331" s="17">
        <f>I331</f>
        <v>10805.4</v>
      </c>
      <c r="N331" s="17">
        <f>K331</f>
        <v>10805.4</v>
      </c>
      <c r="O331">
        <f>ROUND(IF(Source!BI78=1,(ROUND((Source!CT78/IF(Source!BA78&lt;&gt;0,Source!BA78,1)*Source!I78),2)+ROUND((Source!CR78/IF(Source!BB78&lt;&gt;0,Source!BB78,1)*Source!I78),2)+ROUND((Source!CQ78/IF(Source!BC78&lt;&gt;0,Source!BC78,1)*Source!I78),2)+((Source!DN78/100)*ROUND((Source!CT78/IF(Source!BA78&lt;&gt;0,Source!BA78,1)*Source!I78),2))+((Source!DO78/100)*ROUND((Source!CT78/IF(Source!BA78&lt;&gt;0,Source!BA78,1)*Source!I78),2))+(ROUND((Source!CS78/IF(Source!BS78&lt;&gt;0,Source!BS78,1)*Source!I78),2)*1.75)),0),2)</f>
        <v>0</v>
      </c>
      <c r="P331">
        <f>ROUND(IF(Source!BI78=2,(ROUND((Source!CT78/IF(Source!BA78&lt;&gt;0,Source!BA78,1)*Source!I78),2)+ROUND((Source!CR78/IF(Source!BB78&lt;&gt;0,Source!BB78,1)*Source!I78),2)+ROUND((Source!CQ78/IF(Source!BC78&lt;&gt;0,Source!BC78,1)*Source!I78),2)+((Source!DN78/100)*ROUND((Source!CT78/IF(Source!BA78&lt;&gt;0,Source!BA78,1)*Source!I78),2))+((Source!DO78/100)*ROUND((Source!CT78/IF(Source!BA78&lt;&gt;0,Source!BA78,1)*Source!I78),2))+(ROUND((Source!CS78/IF(Source!BS78&lt;&gt;0,Source!BS78,1)*Source!I78),2)*1.75)),0),2)</f>
        <v>0</v>
      </c>
      <c r="Q331">
        <f>ROUND(IF(Source!BI78=3,(ROUND((Source!CT78/IF(Source!BA78&lt;&gt;0,Source!BA78,1)*Source!I78),2)+ROUND((Source!CR78/IF(Source!BB78&lt;&gt;0,Source!BB78,1)*Source!I78),2)+ROUND((Source!CQ78/IF(Source!BC78&lt;&gt;0,Source!BC78,1)*Source!I78),2)+((Source!DN78/100)*ROUND((Source!CT78/IF(Source!BA78&lt;&gt;0,Source!BA78,1)*Source!I78),2))+((Source!DO78/100)*ROUND((Source!CT78/IF(Source!BA78&lt;&gt;0,Source!BA78,1)*Source!I78),2))+(ROUND((Source!CS78/IF(Source!BS78&lt;&gt;0,Source!BS78,1)*Source!I78),2)*1.75)),0),2)</f>
        <v>0</v>
      </c>
      <c r="R331">
        <f>ROUND(IF(Source!BI78=4,(ROUND((Source!CT78/IF(Source!BA78&lt;&gt;0,Source!BA78,1)*Source!I78),2)+ROUND((Source!CR78/IF(Source!BB78&lt;&gt;0,Source!BB78,1)*Source!I78),2)+ROUND((Source!CQ78/IF(Source!BC78&lt;&gt;0,Source!BC78,1)*Source!I78),2)+((Source!DN78/100)*ROUND((Source!CT78/IF(Source!BA78&lt;&gt;0,Source!BA78,1)*Source!I78),2))+((Source!DO78/100)*ROUND((Source!CT78/IF(Source!BA78&lt;&gt;0,Source!BA78,1)*Source!I78),2))+(ROUND((Source!CS78/IF(Source!BS78&lt;&gt;0,Source!BS78,1)*Source!I78),2)*1.75)),0),2)</f>
        <v>10805.4</v>
      </c>
      <c r="U331">
        <f>IF(Source!BI78=1,Source!O78+Source!X78+Source!Y78+Source!R78*178/100,0)</f>
        <v>0</v>
      </c>
      <c r="V331">
        <f>IF(Source!BI78=2,Source!O78+Source!X78+Source!Y78+Source!R78*178/100,0)</f>
        <v>0</v>
      </c>
      <c r="W331">
        <f>IF(Source!BI78=3,Source!O78+Source!X78+Source!Y78+Source!R78*178/100,0)</f>
        <v>0</v>
      </c>
      <c r="X331">
        <f>IF(Source!BI78=4,Source!O78+Source!X78+Source!Y78+Source!R78*178/100,0)</f>
        <v>10805.4</v>
      </c>
    </row>
    <row r="332" spans="1:25" ht="12.75">
      <c r="A332" s="31" t="str">
        <f>Source!E79</f>
        <v>12</v>
      </c>
      <c r="B332" s="31" t="str">
        <f>Source!F79</f>
        <v>Прайс-лист</v>
      </c>
      <c r="C332" s="14" t="str">
        <f>Source!G79</f>
        <v>Клипсы под гофротрубу 32 мм, (шт.)</v>
      </c>
      <c r="D332" s="32" t="str">
        <f>Source!H79</f>
        <v>шт.</v>
      </c>
      <c r="E332" s="7">
        <f>ROUND(Source!I79,6)</f>
        <v>1200</v>
      </c>
      <c r="F332" s="7"/>
      <c r="G332" s="7"/>
      <c r="H332" s="7"/>
      <c r="I332" s="7"/>
      <c r="J332" s="7"/>
      <c r="K332" s="7"/>
      <c r="Y332">
        <v>31</v>
      </c>
    </row>
    <row r="333" spans="1:11" ht="12.75">
      <c r="A333" s="7"/>
      <c r="B333" s="7"/>
      <c r="C333" s="7" t="s">
        <v>260</v>
      </c>
      <c r="D333" s="7"/>
      <c r="E333" s="7"/>
      <c r="F333" s="16">
        <f>Source!AO79</f>
        <v>0</v>
      </c>
      <c r="G333" s="33">
        <f>Source!DG79</f>
      </c>
      <c r="H333" s="7">
        <f>Source!AV79</f>
        <v>1</v>
      </c>
      <c r="I333" s="16">
        <f>ROUND((Source!CT79/IF(Source!BA79&lt;&gt;0,Source!BA79,1)*Source!I79),2)</f>
        <v>0</v>
      </c>
      <c r="J333" s="7">
        <f>Source!BA79</f>
        <v>1</v>
      </c>
      <c r="K333" s="16">
        <f>Source!S79</f>
        <v>0</v>
      </c>
    </row>
    <row r="334" spans="1:11" ht="12.75">
      <c r="A334" s="7"/>
      <c r="B334" s="7"/>
      <c r="C334" s="7" t="s">
        <v>261</v>
      </c>
      <c r="D334" s="7"/>
      <c r="E334" s="7"/>
      <c r="F334" s="16">
        <f>Source!AM79</f>
        <v>0</v>
      </c>
      <c r="G334" s="33">
        <f>Source!DE79</f>
      </c>
      <c r="H334" s="7">
        <f>Source!AV79</f>
        <v>1</v>
      </c>
      <c r="I334" s="16">
        <f>ROUND((Source!CR79/IF(Source!BB79&lt;&gt;0,Source!BB79,1)*Source!I79),2)</f>
        <v>0</v>
      </c>
      <c r="J334" s="7">
        <f>Source!BB79</f>
        <v>1</v>
      </c>
      <c r="K334" s="16">
        <f>Source!Q79</f>
        <v>0</v>
      </c>
    </row>
    <row r="335" spans="1:12" ht="12.75">
      <c r="A335" s="7"/>
      <c r="B335" s="7"/>
      <c r="C335" s="7" t="s">
        <v>262</v>
      </c>
      <c r="D335" s="7"/>
      <c r="E335" s="7"/>
      <c r="F335" s="16">
        <f>Source!AN79</f>
        <v>0</v>
      </c>
      <c r="G335" s="33">
        <f>Source!DF79</f>
      </c>
      <c r="H335" s="7">
        <f>Source!AV79</f>
        <v>1</v>
      </c>
      <c r="I335" s="34" t="str">
        <f>CONCATENATE("(",TEXT(+ROUND((Source!CS79/IF(J335&lt;&gt;0,J335,1)*Source!I79),2),"0,00"),")")</f>
        <v>(0,00)</v>
      </c>
      <c r="J335" s="7">
        <f>Source!BS79</f>
        <v>1</v>
      </c>
      <c r="K335" s="34" t="str">
        <f>CONCATENATE("(",TEXT(+Source!R79,"0,00"),")")</f>
        <v>(0,00)</v>
      </c>
      <c r="L335">
        <f>ROUND(IF(J335&lt;&gt;0,Source!R79/J335,Source!R79),2)</f>
        <v>0</v>
      </c>
    </row>
    <row r="336" spans="1:11" ht="12.75">
      <c r="A336" s="7"/>
      <c r="B336" s="7"/>
      <c r="C336" s="7" t="s">
        <v>263</v>
      </c>
      <c r="D336" s="7"/>
      <c r="E336" s="7"/>
      <c r="F336" s="16">
        <f>Source!AL79</f>
        <v>4.1</v>
      </c>
      <c r="G336" s="7">
        <f>Source!DD79</f>
      </c>
      <c r="H336" s="7">
        <f>Source!AW79</f>
        <v>1</v>
      </c>
      <c r="I336" s="16">
        <f>ROUND((Source!CQ79/IF(Source!BC79&lt;&gt;0,Source!BC79,1)*Source!I79),2)</f>
        <v>4920</v>
      </c>
      <c r="J336" s="7">
        <f>Source!BC79</f>
        <v>1</v>
      </c>
      <c r="K336" s="16">
        <f>Source!P79</f>
        <v>4920</v>
      </c>
    </row>
    <row r="337" spans="1:11" ht="12.75">
      <c r="A337" s="7"/>
      <c r="B337" s="7"/>
      <c r="C337" s="7" t="s">
        <v>264</v>
      </c>
      <c r="D337" s="7" t="s">
        <v>265</v>
      </c>
      <c r="E337" s="7">
        <f>Source!DN79</f>
        <v>0</v>
      </c>
      <c r="F337" s="7"/>
      <c r="G337" s="7"/>
      <c r="H337" s="7"/>
      <c r="I337" s="16">
        <f>ROUND((E337/100)*ROUND((Source!CT79/IF(Source!BA79&lt;&gt;0,Source!BA79,1)*Source!I79),2),2)</f>
        <v>0</v>
      </c>
      <c r="J337" s="7">
        <f>Source!AT79</f>
        <v>0</v>
      </c>
      <c r="K337" s="16">
        <f>Source!X79</f>
        <v>0</v>
      </c>
    </row>
    <row r="338" spans="1:11" ht="12.75">
      <c r="A338" s="7"/>
      <c r="B338" s="7"/>
      <c r="C338" s="7" t="s">
        <v>266</v>
      </c>
      <c r="D338" s="7" t="s">
        <v>265</v>
      </c>
      <c r="E338" s="7">
        <f>Source!DO79</f>
        <v>0</v>
      </c>
      <c r="F338" s="7"/>
      <c r="G338" s="7"/>
      <c r="H338" s="7"/>
      <c r="I338" s="16">
        <f>ROUND((E338/100)*ROUND((Source!CT79/IF(Source!BA79&lt;&gt;0,Source!BA79,1)*Source!I79),2),2)</f>
        <v>0</v>
      </c>
      <c r="J338" s="7">
        <f>Source!AU79</f>
        <v>0</v>
      </c>
      <c r="K338" s="16">
        <f>Source!Y79</f>
        <v>0</v>
      </c>
    </row>
    <row r="339" spans="1:11" ht="12.75">
      <c r="A339" s="7"/>
      <c r="B339" s="7"/>
      <c r="C339" s="7" t="s">
        <v>267</v>
      </c>
      <c r="D339" s="7" t="s">
        <v>265</v>
      </c>
      <c r="E339" s="7">
        <v>175</v>
      </c>
      <c r="F339" s="7"/>
      <c r="G339" s="7"/>
      <c r="H339" s="7"/>
      <c r="I339" s="16">
        <f>ROUND(ROUND((Source!CS79/IF(Source!BS79&lt;&gt;0,Source!BS79,1)*Source!I79),2)*1.75,2)</f>
        <v>0</v>
      </c>
      <c r="J339" s="7">
        <v>178</v>
      </c>
      <c r="K339" s="16">
        <f>ROUND(Source!R79*J339/100,2)</f>
        <v>0</v>
      </c>
    </row>
    <row r="340" spans="1:11" ht="12.75">
      <c r="A340" s="35"/>
      <c r="B340" s="35"/>
      <c r="C340" s="35" t="s">
        <v>268</v>
      </c>
      <c r="D340" s="35" t="s">
        <v>269</v>
      </c>
      <c r="E340" s="35">
        <f>Source!AQ79</f>
        <v>0</v>
      </c>
      <c r="F340" s="35"/>
      <c r="G340" s="36">
        <f>Source!DI79</f>
      </c>
      <c r="H340" s="35">
        <f>Source!AV79</f>
        <v>1</v>
      </c>
      <c r="I340" s="37">
        <f>ROUND(Source!U79,2)</f>
        <v>0</v>
      </c>
      <c r="J340" s="35"/>
      <c r="K340" s="35"/>
    </row>
    <row r="341" spans="9:24" ht="12.75">
      <c r="I341" s="38">
        <f>ROUND((Source!CT79/IF(Source!BA79&lt;&gt;0,Source!BA79,1)*Source!I79),2)+ROUND((Source!CR79/IF(Source!BB79&lt;&gt;0,Source!BB79,1)*Source!I79),2)+SUM(I336:I339)</f>
        <v>4920</v>
      </c>
      <c r="J341" s="10"/>
      <c r="K341" s="38">
        <f>Source!S79+Source!Q79+SUM(K336:K339)</f>
        <v>4920</v>
      </c>
      <c r="L341">
        <f>ROUND((Source!CT79/IF(Source!BA79&lt;&gt;0,Source!BA79,1)*Source!I79),2)</f>
        <v>0</v>
      </c>
      <c r="M341" s="17">
        <f>I341</f>
        <v>4920</v>
      </c>
      <c r="N341" s="17">
        <f>K341</f>
        <v>4920</v>
      </c>
      <c r="O341">
        <f>ROUND(IF(Source!BI79=1,(ROUND((Source!CT79/IF(Source!BA79&lt;&gt;0,Source!BA79,1)*Source!I79),2)+ROUND((Source!CR79/IF(Source!BB79&lt;&gt;0,Source!BB79,1)*Source!I79),2)+ROUND((Source!CQ79/IF(Source!BC79&lt;&gt;0,Source!BC79,1)*Source!I79),2)+((Source!DN79/100)*ROUND((Source!CT79/IF(Source!BA79&lt;&gt;0,Source!BA79,1)*Source!I79),2))+((Source!DO79/100)*ROUND((Source!CT79/IF(Source!BA79&lt;&gt;0,Source!BA79,1)*Source!I79),2))+(ROUND((Source!CS79/IF(Source!BS79&lt;&gt;0,Source!BS79,1)*Source!I79),2)*1.75)),0),2)</f>
        <v>0</v>
      </c>
      <c r="P341">
        <f>ROUND(IF(Source!BI79=2,(ROUND((Source!CT79/IF(Source!BA79&lt;&gt;0,Source!BA79,1)*Source!I79),2)+ROUND((Source!CR79/IF(Source!BB79&lt;&gt;0,Source!BB79,1)*Source!I79),2)+ROUND((Source!CQ79/IF(Source!BC79&lt;&gt;0,Source!BC79,1)*Source!I79),2)+((Source!DN79/100)*ROUND((Source!CT79/IF(Source!BA79&lt;&gt;0,Source!BA79,1)*Source!I79),2))+((Source!DO79/100)*ROUND((Source!CT79/IF(Source!BA79&lt;&gt;0,Source!BA79,1)*Source!I79),2))+(ROUND((Source!CS79/IF(Source!BS79&lt;&gt;0,Source!BS79,1)*Source!I79),2)*1.75)),0),2)</f>
        <v>0</v>
      </c>
      <c r="Q341">
        <f>ROUND(IF(Source!BI79=3,(ROUND((Source!CT79/IF(Source!BA79&lt;&gt;0,Source!BA79,1)*Source!I79),2)+ROUND((Source!CR79/IF(Source!BB79&lt;&gt;0,Source!BB79,1)*Source!I79),2)+ROUND((Source!CQ79/IF(Source!BC79&lt;&gt;0,Source!BC79,1)*Source!I79),2)+((Source!DN79/100)*ROUND((Source!CT79/IF(Source!BA79&lt;&gt;0,Source!BA79,1)*Source!I79),2))+((Source!DO79/100)*ROUND((Source!CT79/IF(Source!BA79&lt;&gt;0,Source!BA79,1)*Source!I79),2))+(ROUND((Source!CS79/IF(Source!BS79&lt;&gt;0,Source!BS79,1)*Source!I79),2)*1.75)),0),2)</f>
        <v>0</v>
      </c>
      <c r="R341">
        <f>ROUND(IF(Source!BI79=4,(ROUND((Source!CT79/IF(Source!BA79&lt;&gt;0,Source!BA79,1)*Source!I79),2)+ROUND((Source!CR79/IF(Source!BB79&lt;&gt;0,Source!BB79,1)*Source!I79),2)+ROUND((Source!CQ79/IF(Source!BC79&lt;&gt;0,Source!BC79,1)*Source!I79),2)+((Source!DN79/100)*ROUND((Source!CT79/IF(Source!BA79&lt;&gt;0,Source!BA79,1)*Source!I79),2))+((Source!DO79/100)*ROUND((Source!CT79/IF(Source!BA79&lt;&gt;0,Source!BA79,1)*Source!I79),2))+(ROUND((Source!CS79/IF(Source!BS79&lt;&gt;0,Source!BS79,1)*Source!I79),2)*1.75)),0),2)</f>
        <v>4920</v>
      </c>
      <c r="U341">
        <f>IF(Source!BI79=1,Source!O79+Source!X79+Source!Y79+Source!R79*178/100,0)</f>
        <v>0</v>
      </c>
      <c r="V341">
        <f>IF(Source!BI79=2,Source!O79+Source!X79+Source!Y79+Source!R79*178/100,0)</f>
        <v>0</v>
      </c>
      <c r="W341">
        <f>IF(Source!BI79=3,Source!O79+Source!X79+Source!Y79+Source!R79*178/100,0)</f>
        <v>0</v>
      </c>
      <c r="X341">
        <f>IF(Source!BI79=4,Source!O79+Source!X79+Source!Y79+Source!R79*178/100,0)</f>
        <v>4920</v>
      </c>
    </row>
    <row r="342" spans="1:25" ht="24">
      <c r="A342" s="31" t="str">
        <f>Source!E80</f>
        <v>13</v>
      </c>
      <c r="B342" s="31" t="str">
        <f>Source!F80</f>
        <v>Прайс-лист</v>
      </c>
      <c r="C342" s="14" t="str">
        <f>Source!G80</f>
        <v>LAN-SC30 Комплект для установки оборудования в шкаф, 30 (шт.)</v>
      </c>
      <c r="D342" s="32" t="str">
        <f>Source!H80</f>
        <v>шт.</v>
      </c>
      <c r="E342" s="7">
        <f>ROUND(Source!I80,6)</f>
        <v>3</v>
      </c>
      <c r="F342" s="7"/>
      <c r="G342" s="7"/>
      <c r="H342" s="7"/>
      <c r="I342" s="7"/>
      <c r="J342" s="7"/>
      <c r="K342" s="7"/>
      <c r="Y342">
        <v>32</v>
      </c>
    </row>
    <row r="343" spans="1:11" ht="12.75">
      <c r="A343" s="7"/>
      <c r="B343" s="7"/>
      <c r="C343" s="7" t="s">
        <v>260</v>
      </c>
      <c r="D343" s="7"/>
      <c r="E343" s="7"/>
      <c r="F343" s="16">
        <f>Source!AO80</f>
        <v>0</v>
      </c>
      <c r="G343" s="33">
        <f>Source!DG80</f>
      </c>
      <c r="H343" s="7">
        <f>Source!AV80</f>
        <v>1</v>
      </c>
      <c r="I343" s="16">
        <f>ROUND((Source!CT80/IF(Source!BA80&lt;&gt;0,Source!BA80,1)*Source!I80),2)</f>
        <v>0</v>
      </c>
      <c r="J343" s="7">
        <f>Source!BA80</f>
        <v>1</v>
      </c>
      <c r="K343" s="16">
        <f>Source!S80</f>
        <v>0</v>
      </c>
    </row>
    <row r="344" spans="1:11" ht="12.75">
      <c r="A344" s="7"/>
      <c r="B344" s="7"/>
      <c r="C344" s="7" t="s">
        <v>261</v>
      </c>
      <c r="D344" s="7"/>
      <c r="E344" s="7"/>
      <c r="F344" s="16">
        <f>Source!AM80</f>
        <v>0</v>
      </c>
      <c r="G344" s="33">
        <f>Source!DE80</f>
      </c>
      <c r="H344" s="7">
        <f>Source!AV80</f>
        <v>1</v>
      </c>
      <c r="I344" s="16">
        <f>ROUND((Source!CR80/IF(Source!BB80&lt;&gt;0,Source!BB80,1)*Source!I80),2)</f>
        <v>0</v>
      </c>
      <c r="J344" s="7">
        <f>Source!BB80</f>
        <v>1</v>
      </c>
      <c r="K344" s="16">
        <f>Source!Q80</f>
        <v>0</v>
      </c>
    </row>
    <row r="345" spans="1:12" ht="12.75">
      <c r="A345" s="7"/>
      <c r="B345" s="7"/>
      <c r="C345" s="7" t="s">
        <v>262</v>
      </c>
      <c r="D345" s="7"/>
      <c r="E345" s="7"/>
      <c r="F345" s="16">
        <f>Source!AN80</f>
        <v>0</v>
      </c>
      <c r="G345" s="33">
        <f>Source!DF80</f>
      </c>
      <c r="H345" s="7">
        <f>Source!AV80</f>
        <v>1</v>
      </c>
      <c r="I345" s="34" t="str">
        <f>CONCATENATE("(",TEXT(+ROUND((Source!CS80/IF(J345&lt;&gt;0,J345,1)*Source!I80),2),"0,00"),")")</f>
        <v>(0,00)</v>
      </c>
      <c r="J345" s="7">
        <f>Source!BS80</f>
        <v>1</v>
      </c>
      <c r="K345" s="34" t="str">
        <f>CONCATENATE("(",TEXT(+Source!R80,"0,00"),")")</f>
        <v>(0,00)</v>
      </c>
      <c r="L345">
        <f>ROUND(IF(J345&lt;&gt;0,Source!R80/J345,Source!R80),2)</f>
        <v>0</v>
      </c>
    </row>
    <row r="346" spans="1:11" ht="12.75">
      <c r="A346" s="7"/>
      <c r="B346" s="7"/>
      <c r="C346" s="7" t="s">
        <v>263</v>
      </c>
      <c r="D346" s="7"/>
      <c r="E346" s="7"/>
      <c r="F346" s="16">
        <f>Source!AL80</f>
        <v>201.3</v>
      </c>
      <c r="G346" s="7">
        <f>Source!DD80</f>
      </c>
      <c r="H346" s="7">
        <f>Source!AW80</f>
        <v>1</v>
      </c>
      <c r="I346" s="16">
        <f>ROUND((Source!CQ80/IF(Source!BC80&lt;&gt;0,Source!BC80,1)*Source!I80),2)</f>
        <v>603.9</v>
      </c>
      <c r="J346" s="7">
        <f>Source!BC80</f>
        <v>1</v>
      </c>
      <c r="K346" s="16">
        <f>Source!P80</f>
        <v>603.9</v>
      </c>
    </row>
    <row r="347" spans="1:11" ht="12.75">
      <c r="A347" s="7"/>
      <c r="B347" s="7"/>
      <c r="C347" s="7" t="s">
        <v>264</v>
      </c>
      <c r="D347" s="7" t="s">
        <v>265</v>
      </c>
      <c r="E347" s="7">
        <f>Source!DN80</f>
        <v>0</v>
      </c>
      <c r="F347" s="7"/>
      <c r="G347" s="7"/>
      <c r="H347" s="7"/>
      <c r="I347" s="16">
        <f>ROUND((E347/100)*ROUND((Source!CT80/IF(Source!BA80&lt;&gt;0,Source!BA80,1)*Source!I80),2),2)</f>
        <v>0</v>
      </c>
      <c r="J347" s="7">
        <f>Source!AT80</f>
        <v>0</v>
      </c>
      <c r="K347" s="16">
        <f>Source!X80</f>
        <v>0</v>
      </c>
    </row>
    <row r="348" spans="1:11" ht="12.75">
      <c r="A348" s="7"/>
      <c r="B348" s="7"/>
      <c r="C348" s="7" t="s">
        <v>266</v>
      </c>
      <c r="D348" s="7" t="s">
        <v>265</v>
      </c>
      <c r="E348" s="7">
        <f>Source!DO80</f>
        <v>0</v>
      </c>
      <c r="F348" s="7"/>
      <c r="G348" s="7"/>
      <c r="H348" s="7"/>
      <c r="I348" s="16">
        <f>ROUND((E348/100)*ROUND((Source!CT80/IF(Source!BA80&lt;&gt;0,Source!BA80,1)*Source!I80),2),2)</f>
        <v>0</v>
      </c>
      <c r="J348" s="7">
        <f>Source!AU80</f>
        <v>0</v>
      </c>
      <c r="K348" s="16">
        <f>Source!Y80</f>
        <v>0</v>
      </c>
    </row>
    <row r="349" spans="1:11" ht="12.75">
      <c r="A349" s="7"/>
      <c r="B349" s="7"/>
      <c r="C349" s="7" t="s">
        <v>267</v>
      </c>
      <c r="D349" s="7" t="s">
        <v>265</v>
      </c>
      <c r="E349" s="7">
        <v>175</v>
      </c>
      <c r="F349" s="7"/>
      <c r="G349" s="7"/>
      <c r="H349" s="7"/>
      <c r="I349" s="16">
        <f>ROUND(ROUND((Source!CS80/IF(Source!BS80&lt;&gt;0,Source!BS80,1)*Source!I80),2)*1.75,2)</f>
        <v>0</v>
      </c>
      <c r="J349" s="7">
        <v>178</v>
      </c>
      <c r="K349" s="16">
        <f>ROUND(Source!R80*J349/100,2)</f>
        <v>0</v>
      </c>
    </row>
    <row r="350" spans="1:11" ht="12.75">
      <c r="A350" s="35"/>
      <c r="B350" s="35"/>
      <c r="C350" s="35" t="s">
        <v>268</v>
      </c>
      <c r="D350" s="35" t="s">
        <v>269</v>
      </c>
      <c r="E350" s="35">
        <f>Source!AQ80</f>
        <v>0</v>
      </c>
      <c r="F350" s="35"/>
      <c r="G350" s="36">
        <f>Source!DI80</f>
      </c>
      <c r="H350" s="35">
        <f>Source!AV80</f>
        <v>1</v>
      </c>
      <c r="I350" s="37">
        <f>ROUND(Source!U80,2)</f>
        <v>0</v>
      </c>
      <c r="J350" s="35"/>
      <c r="K350" s="35"/>
    </row>
    <row r="351" spans="9:24" ht="12.75">
      <c r="I351" s="38">
        <f>ROUND((Source!CT80/IF(Source!BA80&lt;&gt;0,Source!BA80,1)*Source!I80),2)+ROUND((Source!CR80/IF(Source!BB80&lt;&gt;0,Source!BB80,1)*Source!I80),2)+SUM(I346:I349)</f>
        <v>603.9</v>
      </c>
      <c r="J351" s="10"/>
      <c r="K351" s="38">
        <f>Source!S80+Source!Q80+SUM(K346:K349)</f>
        <v>603.9</v>
      </c>
      <c r="L351">
        <f>ROUND((Source!CT80/IF(Source!BA80&lt;&gt;0,Source!BA80,1)*Source!I80),2)</f>
        <v>0</v>
      </c>
      <c r="M351" s="17">
        <f>I351</f>
        <v>603.9</v>
      </c>
      <c r="N351" s="17">
        <f>K351</f>
        <v>603.9</v>
      </c>
      <c r="O351">
        <f>ROUND(IF(Source!BI80=1,(ROUND((Source!CT80/IF(Source!BA80&lt;&gt;0,Source!BA80,1)*Source!I80),2)+ROUND((Source!CR80/IF(Source!BB80&lt;&gt;0,Source!BB80,1)*Source!I80),2)+ROUND((Source!CQ80/IF(Source!BC80&lt;&gt;0,Source!BC80,1)*Source!I80),2)+((Source!DN80/100)*ROUND((Source!CT80/IF(Source!BA80&lt;&gt;0,Source!BA80,1)*Source!I80),2))+((Source!DO80/100)*ROUND((Source!CT80/IF(Source!BA80&lt;&gt;0,Source!BA80,1)*Source!I80),2))+(ROUND((Source!CS80/IF(Source!BS80&lt;&gt;0,Source!BS80,1)*Source!I80),2)*1.75)),0),2)</f>
        <v>0</v>
      </c>
      <c r="P351">
        <f>ROUND(IF(Source!BI80=2,(ROUND((Source!CT80/IF(Source!BA80&lt;&gt;0,Source!BA80,1)*Source!I80),2)+ROUND((Source!CR80/IF(Source!BB80&lt;&gt;0,Source!BB80,1)*Source!I80),2)+ROUND((Source!CQ80/IF(Source!BC80&lt;&gt;0,Source!BC80,1)*Source!I80),2)+((Source!DN80/100)*ROUND((Source!CT80/IF(Source!BA80&lt;&gt;0,Source!BA80,1)*Source!I80),2))+((Source!DO80/100)*ROUND((Source!CT80/IF(Source!BA80&lt;&gt;0,Source!BA80,1)*Source!I80),2))+(ROUND((Source!CS80/IF(Source!BS80&lt;&gt;0,Source!BS80,1)*Source!I80),2)*1.75)),0),2)</f>
        <v>0</v>
      </c>
      <c r="Q351">
        <f>ROUND(IF(Source!BI80=3,(ROUND((Source!CT80/IF(Source!BA80&lt;&gt;0,Source!BA80,1)*Source!I80),2)+ROUND((Source!CR80/IF(Source!BB80&lt;&gt;0,Source!BB80,1)*Source!I80),2)+ROUND((Source!CQ80/IF(Source!BC80&lt;&gt;0,Source!BC80,1)*Source!I80),2)+((Source!DN80/100)*ROUND((Source!CT80/IF(Source!BA80&lt;&gt;0,Source!BA80,1)*Source!I80),2))+((Source!DO80/100)*ROUND((Source!CT80/IF(Source!BA80&lt;&gt;0,Source!BA80,1)*Source!I80),2))+(ROUND((Source!CS80/IF(Source!BS80&lt;&gt;0,Source!BS80,1)*Source!I80),2)*1.75)),0),2)</f>
        <v>0</v>
      </c>
      <c r="R351">
        <f>ROUND(IF(Source!BI80=4,(ROUND((Source!CT80/IF(Source!BA80&lt;&gt;0,Source!BA80,1)*Source!I80),2)+ROUND((Source!CR80/IF(Source!BB80&lt;&gt;0,Source!BB80,1)*Source!I80),2)+ROUND((Source!CQ80/IF(Source!BC80&lt;&gt;0,Source!BC80,1)*Source!I80),2)+((Source!DN80/100)*ROUND((Source!CT80/IF(Source!BA80&lt;&gt;0,Source!BA80,1)*Source!I80),2))+((Source!DO80/100)*ROUND((Source!CT80/IF(Source!BA80&lt;&gt;0,Source!BA80,1)*Source!I80),2))+(ROUND((Source!CS80/IF(Source!BS80&lt;&gt;0,Source!BS80,1)*Source!I80),2)*1.75)),0),2)</f>
        <v>603.9</v>
      </c>
      <c r="U351">
        <f>IF(Source!BI80=1,Source!O80+Source!X80+Source!Y80+Source!R80*178/100,0)</f>
        <v>0</v>
      </c>
      <c r="V351">
        <f>IF(Source!BI80=2,Source!O80+Source!X80+Source!Y80+Source!R80*178/100,0)</f>
        <v>0</v>
      </c>
      <c r="W351">
        <f>IF(Source!BI80=3,Source!O80+Source!X80+Source!Y80+Source!R80*178/100,0)</f>
        <v>0</v>
      </c>
      <c r="X351">
        <f>IF(Source!BI80=4,Source!O80+Source!X80+Source!Y80+Source!R80*178/100,0)</f>
        <v>603.9</v>
      </c>
    </row>
    <row r="352" spans="1:25" ht="24">
      <c r="A352" s="31" t="str">
        <f>Source!E81</f>
        <v>14</v>
      </c>
      <c r="B352" s="31" t="str">
        <f>Source!F81</f>
        <v>Прайс-лист</v>
      </c>
      <c r="C352" s="14" t="str">
        <f>Source!G81</f>
        <v>Комплект для крепления короба и клипс, (шт.)</v>
      </c>
      <c r="D352" s="32" t="str">
        <f>Source!H81</f>
        <v>шт.</v>
      </c>
      <c r="E352" s="7">
        <f>ROUND(Source!I81,6)</f>
        <v>1</v>
      </c>
      <c r="F352" s="7"/>
      <c r="G352" s="7"/>
      <c r="H352" s="7"/>
      <c r="I352" s="7"/>
      <c r="J352" s="7"/>
      <c r="K352" s="7"/>
      <c r="Y352">
        <v>33</v>
      </c>
    </row>
    <row r="353" spans="1:11" ht="12.75">
      <c r="A353" s="7"/>
      <c r="B353" s="7"/>
      <c r="C353" s="7" t="s">
        <v>260</v>
      </c>
      <c r="D353" s="7"/>
      <c r="E353" s="7"/>
      <c r="F353" s="16">
        <f>Source!AO81</f>
        <v>0</v>
      </c>
      <c r="G353" s="33">
        <f>Source!DG81</f>
      </c>
      <c r="H353" s="7">
        <f>Source!AV81</f>
        <v>1</v>
      </c>
      <c r="I353" s="16">
        <f>ROUND((Source!CT81/IF(Source!BA81&lt;&gt;0,Source!BA81,1)*Source!I81),2)</f>
        <v>0</v>
      </c>
      <c r="J353" s="7">
        <f>Source!BA81</f>
        <v>1</v>
      </c>
      <c r="K353" s="16">
        <f>Source!S81</f>
        <v>0</v>
      </c>
    </row>
    <row r="354" spans="1:11" ht="12.75">
      <c r="A354" s="7"/>
      <c r="B354" s="7"/>
      <c r="C354" s="7" t="s">
        <v>261</v>
      </c>
      <c r="D354" s="7"/>
      <c r="E354" s="7"/>
      <c r="F354" s="16">
        <f>Source!AM81</f>
        <v>0</v>
      </c>
      <c r="G354" s="33">
        <f>Source!DE81</f>
      </c>
      <c r="H354" s="7">
        <f>Source!AV81</f>
        <v>1</v>
      </c>
      <c r="I354" s="16">
        <f>ROUND((Source!CR81/IF(Source!BB81&lt;&gt;0,Source!BB81,1)*Source!I81),2)</f>
        <v>0</v>
      </c>
      <c r="J354" s="7">
        <f>Source!BB81</f>
        <v>1</v>
      </c>
      <c r="K354" s="16">
        <f>Source!Q81</f>
        <v>0</v>
      </c>
    </row>
    <row r="355" spans="1:12" ht="12.75">
      <c r="A355" s="7"/>
      <c r="B355" s="7"/>
      <c r="C355" s="7" t="s">
        <v>262</v>
      </c>
      <c r="D355" s="7"/>
      <c r="E355" s="7"/>
      <c r="F355" s="16">
        <f>Source!AN81</f>
        <v>0</v>
      </c>
      <c r="G355" s="33">
        <f>Source!DF81</f>
      </c>
      <c r="H355" s="7">
        <f>Source!AV81</f>
        <v>1</v>
      </c>
      <c r="I355" s="34" t="str">
        <f>CONCATENATE("(",TEXT(+ROUND((Source!CS81/IF(J355&lt;&gt;0,J355,1)*Source!I81),2),"0,00"),")")</f>
        <v>(0,00)</v>
      </c>
      <c r="J355" s="7">
        <f>Source!BS81</f>
        <v>1</v>
      </c>
      <c r="K355" s="34" t="str">
        <f>CONCATENATE("(",TEXT(+Source!R81,"0,00"),")")</f>
        <v>(0,00)</v>
      </c>
      <c r="L355">
        <f>ROUND(IF(J355&lt;&gt;0,Source!R81/J355,Source!R81),2)</f>
        <v>0</v>
      </c>
    </row>
    <row r="356" spans="1:11" ht="12.75">
      <c r="A356" s="7"/>
      <c r="B356" s="7"/>
      <c r="C356" s="7" t="s">
        <v>263</v>
      </c>
      <c r="D356" s="7"/>
      <c r="E356" s="7"/>
      <c r="F356" s="16">
        <f>Source!AL81</f>
        <v>2645</v>
      </c>
      <c r="G356" s="7">
        <f>Source!DD81</f>
      </c>
      <c r="H356" s="7">
        <f>Source!AW81</f>
        <v>1</v>
      </c>
      <c r="I356" s="16">
        <f>ROUND((Source!CQ81/IF(Source!BC81&lt;&gt;0,Source!BC81,1)*Source!I81),2)</f>
        <v>2645</v>
      </c>
      <c r="J356" s="7">
        <f>Source!BC81</f>
        <v>1</v>
      </c>
      <c r="K356" s="16">
        <f>Source!P81</f>
        <v>2645</v>
      </c>
    </row>
    <row r="357" spans="1:11" ht="12.75">
      <c r="A357" s="7"/>
      <c r="B357" s="7"/>
      <c r="C357" s="7" t="s">
        <v>264</v>
      </c>
      <c r="D357" s="7" t="s">
        <v>265</v>
      </c>
      <c r="E357" s="7">
        <f>Source!DN81</f>
        <v>0</v>
      </c>
      <c r="F357" s="7"/>
      <c r="G357" s="7"/>
      <c r="H357" s="7"/>
      <c r="I357" s="16">
        <f>ROUND((E357/100)*ROUND((Source!CT81/IF(Source!BA81&lt;&gt;0,Source!BA81,1)*Source!I81),2),2)</f>
        <v>0</v>
      </c>
      <c r="J357" s="7">
        <f>Source!AT81</f>
        <v>0</v>
      </c>
      <c r="K357" s="16">
        <f>Source!X81</f>
        <v>0</v>
      </c>
    </row>
    <row r="358" spans="1:11" ht="12.75">
      <c r="A358" s="7"/>
      <c r="B358" s="7"/>
      <c r="C358" s="7" t="s">
        <v>266</v>
      </c>
      <c r="D358" s="7" t="s">
        <v>265</v>
      </c>
      <c r="E358" s="7">
        <f>Source!DO81</f>
        <v>0</v>
      </c>
      <c r="F358" s="7"/>
      <c r="G358" s="7"/>
      <c r="H358" s="7"/>
      <c r="I358" s="16">
        <f>ROUND((E358/100)*ROUND((Source!CT81/IF(Source!BA81&lt;&gt;0,Source!BA81,1)*Source!I81),2),2)</f>
        <v>0</v>
      </c>
      <c r="J358" s="7">
        <f>Source!AU81</f>
        <v>0</v>
      </c>
      <c r="K358" s="16">
        <f>Source!Y81</f>
        <v>0</v>
      </c>
    </row>
    <row r="359" spans="1:11" ht="12.75">
      <c r="A359" s="7"/>
      <c r="B359" s="7"/>
      <c r="C359" s="7" t="s">
        <v>267</v>
      </c>
      <c r="D359" s="7" t="s">
        <v>265</v>
      </c>
      <c r="E359" s="7">
        <v>175</v>
      </c>
      <c r="F359" s="7"/>
      <c r="G359" s="7"/>
      <c r="H359" s="7"/>
      <c r="I359" s="16">
        <f>ROUND(ROUND((Source!CS81/IF(Source!BS81&lt;&gt;0,Source!BS81,1)*Source!I81),2)*1.75,2)</f>
        <v>0</v>
      </c>
      <c r="J359" s="7">
        <v>178</v>
      </c>
      <c r="K359" s="16">
        <f>ROUND(Source!R81*J359/100,2)</f>
        <v>0</v>
      </c>
    </row>
    <row r="360" spans="1:11" ht="12.75">
      <c r="A360" s="35"/>
      <c r="B360" s="35"/>
      <c r="C360" s="35" t="s">
        <v>268</v>
      </c>
      <c r="D360" s="35" t="s">
        <v>269</v>
      </c>
      <c r="E360" s="35">
        <f>Source!AQ81</f>
        <v>0</v>
      </c>
      <c r="F360" s="35"/>
      <c r="G360" s="36">
        <f>Source!DI81</f>
      </c>
      <c r="H360" s="35">
        <f>Source!AV81</f>
        <v>1</v>
      </c>
      <c r="I360" s="37">
        <f>ROUND(Source!U81,2)</f>
        <v>0</v>
      </c>
      <c r="J360" s="35"/>
      <c r="K360" s="35"/>
    </row>
    <row r="361" spans="9:24" ht="12.75">
      <c r="I361" s="38">
        <f>ROUND((Source!CT81/IF(Source!BA81&lt;&gt;0,Source!BA81,1)*Source!I81),2)+ROUND((Source!CR81/IF(Source!BB81&lt;&gt;0,Source!BB81,1)*Source!I81),2)+SUM(I356:I359)</f>
        <v>2645</v>
      </c>
      <c r="J361" s="10"/>
      <c r="K361" s="38">
        <f>Source!S81+Source!Q81+SUM(K356:K359)</f>
        <v>2645</v>
      </c>
      <c r="L361">
        <f>ROUND((Source!CT81/IF(Source!BA81&lt;&gt;0,Source!BA81,1)*Source!I81),2)</f>
        <v>0</v>
      </c>
      <c r="M361" s="17">
        <f>I361</f>
        <v>2645</v>
      </c>
      <c r="N361" s="17">
        <f>K361</f>
        <v>2645</v>
      </c>
      <c r="O361">
        <f>ROUND(IF(Source!BI81=1,(ROUND((Source!CT81/IF(Source!BA81&lt;&gt;0,Source!BA81,1)*Source!I81),2)+ROUND((Source!CR81/IF(Source!BB81&lt;&gt;0,Source!BB81,1)*Source!I81),2)+ROUND((Source!CQ81/IF(Source!BC81&lt;&gt;0,Source!BC81,1)*Source!I81),2)+((Source!DN81/100)*ROUND((Source!CT81/IF(Source!BA81&lt;&gt;0,Source!BA81,1)*Source!I81),2))+((Source!DO81/100)*ROUND((Source!CT81/IF(Source!BA81&lt;&gt;0,Source!BA81,1)*Source!I81),2))+(ROUND((Source!CS81/IF(Source!BS81&lt;&gt;0,Source!BS81,1)*Source!I81),2)*1.75)),0),2)</f>
        <v>0</v>
      </c>
      <c r="P361">
        <f>ROUND(IF(Source!BI81=2,(ROUND((Source!CT81/IF(Source!BA81&lt;&gt;0,Source!BA81,1)*Source!I81),2)+ROUND((Source!CR81/IF(Source!BB81&lt;&gt;0,Source!BB81,1)*Source!I81),2)+ROUND((Source!CQ81/IF(Source!BC81&lt;&gt;0,Source!BC81,1)*Source!I81),2)+((Source!DN81/100)*ROUND((Source!CT81/IF(Source!BA81&lt;&gt;0,Source!BA81,1)*Source!I81),2))+((Source!DO81/100)*ROUND((Source!CT81/IF(Source!BA81&lt;&gt;0,Source!BA81,1)*Source!I81),2))+(ROUND((Source!CS81/IF(Source!BS81&lt;&gt;0,Source!BS81,1)*Source!I81),2)*1.75)),0),2)</f>
        <v>0</v>
      </c>
      <c r="Q361">
        <f>ROUND(IF(Source!BI81=3,(ROUND((Source!CT81/IF(Source!BA81&lt;&gt;0,Source!BA81,1)*Source!I81),2)+ROUND((Source!CR81/IF(Source!BB81&lt;&gt;0,Source!BB81,1)*Source!I81),2)+ROUND((Source!CQ81/IF(Source!BC81&lt;&gt;0,Source!BC81,1)*Source!I81),2)+((Source!DN81/100)*ROUND((Source!CT81/IF(Source!BA81&lt;&gt;0,Source!BA81,1)*Source!I81),2))+((Source!DO81/100)*ROUND((Source!CT81/IF(Source!BA81&lt;&gt;0,Source!BA81,1)*Source!I81),2))+(ROUND((Source!CS81/IF(Source!BS81&lt;&gt;0,Source!BS81,1)*Source!I81),2)*1.75)),0),2)</f>
        <v>0</v>
      </c>
      <c r="R361">
        <f>ROUND(IF(Source!BI81=4,(ROUND((Source!CT81/IF(Source!BA81&lt;&gt;0,Source!BA81,1)*Source!I81),2)+ROUND((Source!CR81/IF(Source!BB81&lt;&gt;0,Source!BB81,1)*Source!I81),2)+ROUND((Source!CQ81/IF(Source!BC81&lt;&gt;0,Source!BC81,1)*Source!I81),2)+((Source!DN81/100)*ROUND((Source!CT81/IF(Source!BA81&lt;&gt;0,Source!BA81,1)*Source!I81),2))+((Source!DO81/100)*ROUND((Source!CT81/IF(Source!BA81&lt;&gt;0,Source!BA81,1)*Source!I81),2))+(ROUND((Source!CS81/IF(Source!BS81&lt;&gt;0,Source!BS81,1)*Source!I81),2)*1.75)),0),2)</f>
        <v>2645</v>
      </c>
      <c r="U361">
        <f>IF(Source!BI81=1,Source!O81+Source!X81+Source!Y81+Source!R81*178/100,0)</f>
        <v>0</v>
      </c>
      <c r="V361">
        <f>IF(Source!BI81=2,Source!O81+Source!X81+Source!Y81+Source!R81*178/100,0)</f>
        <v>0</v>
      </c>
      <c r="W361">
        <f>IF(Source!BI81=3,Source!O81+Source!X81+Source!Y81+Source!R81*178/100,0)</f>
        <v>0</v>
      </c>
      <c r="X361">
        <f>IF(Source!BI81=4,Source!O81+Source!X81+Source!Y81+Source!R81*178/100,0)</f>
        <v>2645</v>
      </c>
    </row>
    <row r="362" spans="1:25" ht="24">
      <c r="A362" s="31" t="str">
        <f>Source!E82</f>
        <v>15</v>
      </c>
      <c r="B362" s="31" t="str">
        <f>Source!F82</f>
        <v>Прайс-лист</v>
      </c>
      <c r="C362" s="14" t="str">
        <f>Source!G82</f>
        <v>Провод ПВ3 4 мм2 для организации заземления шкафа</v>
      </c>
      <c r="D362" s="32" t="str">
        <f>Source!H82</f>
        <v>м</v>
      </c>
      <c r="E362" s="7">
        <f>ROUND(Source!I82,6)</f>
        <v>50</v>
      </c>
      <c r="F362" s="7"/>
      <c r="G362" s="7"/>
      <c r="H362" s="7"/>
      <c r="I362" s="7"/>
      <c r="J362" s="7"/>
      <c r="K362" s="7"/>
      <c r="Y362">
        <v>34</v>
      </c>
    </row>
    <row r="363" spans="1:11" ht="12.75">
      <c r="A363" s="7"/>
      <c r="B363" s="7"/>
      <c r="C363" s="7" t="s">
        <v>260</v>
      </c>
      <c r="D363" s="7"/>
      <c r="E363" s="7"/>
      <c r="F363" s="16">
        <f>Source!AO82</f>
        <v>0</v>
      </c>
      <c r="G363" s="33">
        <f>Source!DG82</f>
      </c>
      <c r="H363" s="7">
        <f>Source!AV82</f>
        <v>1</v>
      </c>
      <c r="I363" s="16">
        <f>ROUND((Source!CT82/IF(Source!BA82&lt;&gt;0,Source!BA82,1)*Source!I82),2)</f>
        <v>0</v>
      </c>
      <c r="J363" s="7">
        <f>Source!BA82</f>
        <v>1</v>
      </c>
      <c r="K363" s="16">
        <f>Source!S82</f>
        <v>0</v>
      </c>
    </row>
    <row r="364" spans="1:11" ht="12.75">
      <c r="A364" s="7"/>
      <c r="B364" s="7"/>
      <c r="C364" s="7" t="s">
        <v>261</v>
      </c>
      <c r="D364" s="7"/>
      <c r="E364" s="7"/>
      <c r="F364" s="16">
        <f>Source!AM82</f>
        <v>0</v>
      </c>
      <c r="G364" s="33">
        <f>Source!DE82</f>
      </c>
      <c r="H364" s="7">
        <f>Source!AV82</f>
        <v>1</v>
      </c>
      <c r="I364" s="16">
        <f>ROUND((Source!CR82/IF(Source!BB82&lt;&gt;0,Source!BB82,1)*Source!I82),2)</f>
        <v>0</v>
      </c>
      <c r="J364" s="7">
        <f>Source!BB82</f>
        <v>1</v>
      </c>
      <c r="K364" s="16">
        <f>Source!Q82</f>
        <v>0</v>
      </c>
    </row>
    <row r="365" spans="1:12" ht="12.75">
      <c r="A365" s="7"/>
      <c r="B365" s="7"/>
      <c r="C365" s="7" t="s">
        <v>262</v>
      </c>
      <c r="D365" s="7"/>
      <c r="E365" s="7"/>
      <c r="F365" s="16">
        <f>Source!AN82</f>
        <v>0</v>
      </c>
      <c r="G365" s="33">
        <f>Source!DF82</f>
      </c>
      <c r="H365" s="7">
        <f>Source!AV82</f>
        <v>1</v>
      </c>
      <c r="I365" s="34" t="str">
        <f>CONCATENATE("(",TEXT(+ROUND((Source!CS82/IF(J365&lt;&gt;0,J365,1)*Source!I82),2),"0,00"),")")</f>
        <v>(0,00)</v>
      </c>
      <c r="J365" s="7">
        <f>Source!BS82</f>
        <v>1</v>
      </c>
      <c r="K365" s="34" t="str">
        <f>CONCATENATE("(",TEXT(+Source!R82,"0,00"),")")</f>
        <v>(0,00)</v>
      </c>
      <c r="L365">
        <f>ROUND(IF(J365&lt;&gt;0,Source!R82/J365,Source!R82),2)</f>
        <v>0</v>
      </c>
    </row>
    <row r="366" spans="1:11" ht="12.75">
      <c r="A366" s="7"/>
      <c r="B366" s="7"/>
      <c r="C366" s="7" t="s">
        <v>263</v>
      </c>
      <c r="D366" s="7"/>
      <c r="E366" s="7"/>
      <c r="F366" s="16">
        <f>Source!AL82</f>
        <v>32.2</v>
      </c>
      <c r="G366" s="7">
        <f>Source!DD82</f>
      </c>
      <c r="H366" s="7">
        <f>Source!AW82</f>
        <v>1</v>
      </c>
      <c r="I366" s="16">
        <f>ROUND((Source!CQ82/IF(Source!BC82&lt;&gt;0,Source!BC82,1)*Source!I82),2)</f>
        <v>1610</v>
      </c>
      <c r="J366" s="7">
        <f>Source!BC82</f>
        <v>1</v>
      </c>
      <c r="K366" s="16">
        <f>Source!P82</f>
        <v>1610</v>
      </c>
    </row>
    <row r="367" spans="1:11" ht="12.75">
      <c r="A367" s="7"/>
      <c r="B367" s="7"/>
      <c r="C367" s="7" t="s">
        <v>264</v>
      </c>
      <c r="D367" s="7" t="s">
        <v>265</v>
      </c>
      <c r="E367" s="7">
        <f>Source!DN82</f>
        <v>0</v>
      </c>
      <c r="F367" s="7"/>
      <c r="G367" s="7"/>
      <c r="H367" s="7"/>
      <c r="I367" s="16">
        <f>ROUND((E367/100)*ROUND((Source!CT82/IF(Source!BA82&lt;&gt;0,Source!BA82,1)*Source!I82),2),2)</f>
        <v>0</v>
      </c>
      <c r="J367" s="7">
        <f>Source!AT82</f>
        <v>0</v>
      </c>
      <c r="K367" s="16">
        <f>Source!X82</f>
        <v>0</v>
      </c>
    </row>
    <row r="368" spans="1:11" ht="12.75">
      <c r="A368" s="7"/>
      <c r="B368" s="7"/>
      <c r="C368" s="7" t="s">
        <v>266</v>
      </c>
      <c r="D368" s="7" t="s">
        <v>265</v>
      </c>
      <c r="E368" s="7">
        <f>Source!DO82</f>
        <v>0</v>
      </c>
      <c r="F368" s="7"/>
      <c r="G368" s="7"/>
      <c r="H368" s="7"/>
      <c r="I368" s="16">
        <f>ROUND((E368/100)*ROUND((Source!CT82/IF(Source!BA82&lt;&gt;0,Source!BA82,1)*Source!I82),2),2)</f>
        <v>0</v>
      </c>
      <c r="J368" s="7">
        <f>Source!AU82</f>
        <v>0</v>
      </c>
      <c r="K368" s="16">
        <f>Source!Y82</f>
        <v>0</v>
      </c>
    </row>
    <row r="369" spans="1:11" ht="12.75">
      <c r="A369" s="7"/>
      <c r="B369" s="7"/>
      <c r="C369" s="7" t="s">
        <v>267</v>
      </c>
      <c r="D369" s="7" t="s">
        <v>265</v>
      </c>
      <c r="E369" s="7">
        <v>175</v>
      </c>
      <c r="F369" s="7"/>
      <c r="G369" s="7"/>
      <c r="H369" s="7"/>
      <c r="I369" s="16">
        <f>ROUND(ROUND((Source!CS82/IF(Source!BS82&lt;&gt;0,Source!BS82,1)*Source!I82),2)*1.75,2)</f>
        <v>0</v>
      </c>
      <c r="J369" s="7">
        <v>178</v>
      </c>
      <c r="K369" s="16">
        <f>ROUND(Source!R82*J369/100,2)</f>
        <v>0</v>
      </c>
    </row>
    <row r="370" spans="1:11" ht="12.75">
      <c r="A370" s="35"/>
      <c r="B370" s="35"/>
      <c r="C370" s="35" t="s">
        <v>268</v>
      </c>
      <c r="D370" s="35" t="s">
        <v>269</v>
      </c>
      <c r="E370" s="35">
        <f>Source!AQ82</f>
        <v>0</v>
      </c>
      <c r="F370" s="35"/>
      <c r="G370" s="36">
        <f>Source!DI82</f>
      </c>
      <c r="H370" s="35">
        <f>Source!AV82</f>
        <v>1</v>
      </c>
      <c r="I370" s="37">
        <f>ROUND(Source!U82,2)</f>
        <v>0</v>
      </c>
      <c r="J370" s="35"/>
      <c r="K370" s="35"/>
    </row>
    <row r="371" spans="9:24" ht="12.75">
      <c r="I371" s="38">
        <f>ROUND((Source!CT82/IF(Source!BA82&lt;&gt;0,Source!BA82,1)*Source!I82),2)+ROUND((Source!CR82/IF(Source!BB82&lt;&gt;0,Source!BB82,1)*Source!I82),2)+SUM(I366:I369)</f>
        <v>1610</v>
      </c>
      <c r="J371" s="10"/>
      <c r="K371" s="38">
        <f>Source!S82+Source!Q82+SUM(K366:K369)</f>
        <v>1610</v>
      </c>
      <c r="L371">
        <f>ROUND((Source!CT82/IF(Source!BA82&lt;&gt;0,Source!BA82,1)*Source!I82),2)</f>
        <v>0</v>
      </c>
      <c r="M371" s="17">
        <f>I371</f>
        <v>1610</v>
      </c>
      <c r="N371" s="17">
        <f>K371</f>
        <v>1610</v>
      </c>
      <c r="O371">
        <f>ROUND(IF(Source!BI82=1,(ROUND((Source!CT82/IF(Source!BA82&lt;&gt;0,Source!BA82,1)*Source!I82),2)+ROUND((Source!CR82/IF(Source!BB82&lt;&gt;0,Source!BB82,1)*Source!I82),2)+ROUND((Source!CQ82/IF(Source!BC82&lt;&gt;0,Source!BC82,1)*Source!I82),2)+((Source!DN82/100)*ROUND((Source!CT82/IF(Source!BA82&lt;&gt;0,Source!BA82,1)*Source!I82),2))+((Source!DO82/100)*ROUND((Source!CT82/IF(Source!BA82&lt;&gt;0,Source!BA82,1)*Source!I82),2))+(ROUND((Source!CS82/IF(Source!BS82&lt;&gt;0,Source!BS82,1)*Source!I82),2)*1.75)),0),2)</f>
        <v>0</v>
      </c>
      <c r="P371">
        <f>ROUND(IF(Source!BI82=2,(ROUND((Source!CT82/IF(Source!BA82&lt;&gt;0,Source!BA82,1)*Source!I82),2)+ROUND((Source!CR82/IF(Source!BB82&lt;&gt;0,Source!BB82,1)*Source!I82),2)+ROUND((Source!CQ82/IF(Source!BC82&lt;&gt;0,Source!BC82,1)*Source!I82),2)+((Source!DN82/100)*ROUND((Source!CT82/IF(Source!BA82&lt;&gt;0,Source!BA82,1)*Source!I82),2))+((Source!DO82/100)*ROUND((Source!CT82/IF(Source!BA82&lt;&gt;0,Source!BA82,1)*Source!I82),2))+(ROUND((Source!CS82/IF(Source!BS82&lt;&gt;0,Source!BS82,1)*Source!I82),2)*1.75)),0),2)</f>
        <v>0</v>
      </c>
      <c r="Q371">
        <f>ROUND(IF(Source!BI82=3,(ROUND((Source!CT82/IF(Source!BA82&lt;&gt;0,Source!BA82,1)*Source!I82),2)+ROUND((Source!CR82/IF(Source!BB82&lt;&gt;0,Source!BB82,1)*Source!I82),2)+ROUND((Source!CQ82/IF(Source!BC82&lt;&gt;0,Source!BC82,1)*Source!I82),2)+((Source!DN82/100)*ROUND((Source!CT82/IF(Source!BA82&lt;&gt;0,Source!BA82,1)*Source!I82),2))+((Source!DO82/100)*ROUND((Source!CT82/IF(Source!BA82&lt;&gt;0,Source!BA82,1)*Source!I82),2))+(ROUND((Source!CS82/IF(Source!BS82&lt;&gt;0,Source!BS82,1)*Source!I82),2)*1.75)),0),2)</f>
        <v>0</v>
      </c>
      <c r="R371">
        <f>ROUND(IF(Source!BI82=4,(ROUND((Source!CT82/IF(Source!BA82&lt;&gt;0,Source!BA82,1)*Source!I82),2)+ROUND((Source!CR82/IF(Source!BB82&lt;&gt;0,Source!BB82,1)*Source!I82),2)+ROUND((Source!CQ82/IF(Source!BC82&lt;&gt;0,Source!BC82,1)*Source!I82),2)+((Source!DN82/100)*ROUND((Source!CT82/IF(Source!BA82&lt;&gt;0,Source!BA82,1)*Source!I82),2))+((Source!DO82/100)*ROUND((Source!CT82/IF(Source!BA82&lt;&gt;0,Source!BA82,1)*Source!I82),2))+(ROUND((Source!CS82/IF(Source!BS82&lt;&gt;0,Source!BS82,1)*Source!I82),2)*1.75)),0),2)</f>
        <v>1610</v>
      </c>
      <c r="U371">
        <f>IF(Source!BI82=1,Source!O82+Source!X82+Source!Y82+Source!R82*178/100,0)</f>
        <v>0</v>
      </c>
      <c r="V371">
        <f>IF(Source!BI82=2,Source!O82+Source!X82+Source!Y82+Source!R82*178/100,0)</f>
        <v>0</v>
      </c>
      <c r="W371">
        <f>IF(Source!BI82=3,Source!O82+Source!X82+Source!Y82+Source!R82*178/100,0)</f>
        <v>0</v>
      </c>
      <c r="X371">
        <f>IF(Source!BI82=4,Source!O82+Source!X82+Source!Y82+Source!R82*178/100,0)</f>
        <v>1610</v>
      </c>
    </row>
    <row r="372" spans="1:25" ht="24">
      <c r="A372" s="31" t="str">
        <f>Source!E83</f>
        <v>16</v>
      </c>
      <c r="B372" s="31" t="str">
        <f>Source!F83</f>
        <v>Прайс-лист</v>
      </c>
      <c r="C372" s="14" t="str">
        <f>Source!G83</f>
        <v>LAN-VCM180-xx Хомут-липучка 180мм, 20 шт., цветной, (упаковка)</v>
      </c>
      <c r="D372" s="32" t="str">
        <f>Source!H83</f>
        <v>шт.</v>
      </c>
      <c r="E372" s="7">
        <f>ROUND(Source!I83,6)</f>
        <v>2</v>
      </c>
      <c r="F372" s="7"/>
      <c r="G372" s="7"/>
      <c r="H372" s="7"/>
      <c r="I372" s="7"/>
      <c r="J372" s="7"/>
      <c r="K372" s="7"/>
      <c r="Y372">
        <v>35</v>
      </c>
    </row>
    <row r="373" spans="1:11" ht="12.75">
      <c r="A373" s="7"/>
      <c r="B373" s="7"/>
      <c r="C373" s="7" t="s">
        <v>260</v>
      </c>
      <c r="D373" s="7"/>
      <c r="E373" s="7"/>
      <c r="F373" s="16">
        <f>Source!AO83</f>
        <v>0</v>
      </c>
      <c r="G373" s="33">
        <f>Source!DG83</f>
      </c>
      <c r="H373" s="7">
        <f>Source!AV83</f>
        <v>1</v>
      </c>
      <c r="I373" s="16">
        <f>ROUND((Source!CT83/IF(Source!BA83&lt;&gt;0,Source!BA83,1)*Source!I83),2)</f>
        <v>0</v>
      </c>
      <c r="J373" s="7">
        <f>Source!BA83</f>
        <v>1</v>
      </c>
      <c r="K373" s="16">
        <f>Source!S83</f>
        <v>0</v>
      </c>
    </row>
    <row r="374" spans="1:11" ht="12.75">
      <c r="A374" s="7"/>
      <c r="B374" s="7"/>
      <c r="C374" s="7" t="s">
        <v>261</v>
      </c>
      <c r="D374" s="7"/>
      <c r="E374" s="7"/>
      <c r="F374" s="16">
        <f>Source!AM83</f>
        <v>0</v>
      </c>
      <c r="G374" s="33">
        <f>Source!DE83</f>
      </c>
      <c r="H374" s="7">
        <f>Source!AV83</f>
        <v>1</v>
      </c>
      <c r="I374" s="16">
        <f>ROUND((Source!CR83/IF(Source!BB83&lt;&gt;0,Source!BB83,1)*Source!I83),2)</f>
        <v>0</v>
      </c>
      <c r="J374" s="7">
        <f>Source!BB83</f>
        <v>1</v>
      </c>
      <c r="K374" s="16">
        <f>Source!Q83</f>
        <v>0</v>
      </c>
    </row>
    <row r="375" spans="1:12" ht="12.75">
      <c r="A375" s="7"/>
      <c r="B375" s="7"/>
      <c r="C375" s="7" t="s">
        <v>262</v>
      </c>
      <c r="D375" s="7"/>
      <c r="E375" s="7"/>
      <c r="F375" s="16">
        <f>Source!AN83</f>
        <v>0</v>
      </c>
      <c r="G375" s="33">
        <f>Source!DF83</f>
      </c>
      <c r="H375" s="7">
        <f>Source!AV83</f>
        <v>1</v>
      </c>
      <c r="I375" s="34" t="str">
        <f>CONCATENATE("(",TEXT(+ROUND((Source!CS83/IF(J375&lt;&gt;0,J375,1)*Source!I83),2),"0,00"),")")</f>
        <v>(0,00)</v>
      </c>
      <c r="J375" s="7">
        <f>Source!BS83</f>
        <v>1</v>
      </c>
      <c r="K375" s="34" t="str">
        <f>CONCATENATE("(",TEXT(+Source!R83,"0,00"),")")</f>
        <v>(0,00)</v>
      </c>
      <c r="L375">
        <f>ROUND(IF(J375&lt;&gt;0,Source!R83/J375,Source!R83),2)</f>
        <v>0</v>
      </c>
    </row>
    <row r="376" spans="1:11" ht="12.75">
      <c r="A376" s="7"/>
      <c r="B376" s="7"/>
      <c r="C376" s="7" t="s">
        <v>263</v>
      </c>
      <c r="D376" s="7"/>
      <c r="E376" s="7"/>
      <c r="F376" s="16">
        <f>Source!AL83</f>
        <v>386.4</v>
      </c>
      <c r="G376" s="7">
        <f>Source!DD83</f>
      </c>
      <c r="H376" s="7">
        <f>Source!AW83</f>
        <v>1</v>
      </c>
      <c r="I376" s="16">
        <f>ROUND((Source!CQ83/IF(Source!BC83&lt;&gt;0,Source!BC83,1)*Source!I83),2)</f>
        <v>772.8</v>
      </c>
      <c r="J376" s="7">
        <f>Source!BC83</f>
        <v>1</v>
      </c>
      <c r="K376" s="16">
        <f>Source!P83</f>
        <v>772.8</v>
      </c>
    </row>
    <row r="377" spans="1:11" ht="12.75">
      <c r="A377" s="7"/>
      <c r="B377" s="7"/>
      <c r="C377" s="7" t="s">
        <v>264</v>
      </c>
      <c r="D377" s="7" t="s">
        <v>265</v>
      </c>
      <c r="E377" s="7">
        <f>Source!DN83</f>
        <v>0</v>
      </c>
      <c r="F377" s="7"/>
      <c r="G377" s="7"/>
      <c r="H377" s="7"/>
      <c r="I377" s="16">
        <f>ROUND((E377/100)*ROUND((Source!CT83/IF(Source!BA83&lt;&gt;0,Source!BA83,1)*Source!I83),2),2)</f>
        <v>0</v>
      </c>
      <c r="J377" s="7">
        <f>Source!AT83</f>
        <v>0</v>
      </c>
      <c r="K377" s="16">
        <f>Source!X83</f>
        <v>0</v>
      </c>
    </row>
    <row r="378" spans="1:11" ht="12.75">
      <c r="A378" s="7"/>
      <c r="B378" s="7"/>
      <c r="C378" s="7" t="s">
        <v>266</v>
      </c>
      <c r="D378" s="7" t="s">
        <v>265</v>
      </c>
      <c r="E378" s="7">
        <f>Source!DO83</f>
        <v>0</v>
      </c>
      <c r="F378" s="7"/>
      <c r="G378" s="7"/>
      <c r="H378" s="7"/>
      <c r="I378" s="16">
        <f>ROUND((E378/100)*ROUND((Source!CT83/IF(Source!BA83&lt;&gt;0,Source!BA83,1)*Source!I83),2),2)</f>
        <v>0</v>
      </c>
      <c r="J378" s="7">
        <f>Source!AU83</f>
        <v>0</v>
      </c>
      <c r="K378" s="16">
        <f>Source!Y83</f>
        <v>0</v>
      </c>
    </row>
    <row r="379" spans="1:11" ht="12.75">
      <c r="A379" s="7"/>
      <c r="B379" s="7"/>
      <c r="C379" s="7" t="s">
        <v>267</v>
      </c>
      <c r="D379" s="7" t="s">
        <v>265</v>
      </c>
      <c r="E379" s="7">
        <v>175</v>
      </c>
      <c r="F379" s="7"/>
      <c r="G379" s="7"/>
      <c r="H379" s="7"/>
      <c r="I379" s="16">
        <f>ROUND(ROUND((Source!CS83/IF(Source!BS83&lt;&gt;0,Source!BS83,1)*Source!I83),2)*1.75,2)</f>
        <v>0</v>
      </c>
      <c r="J379" s="7">
        <v>178</v>
      </c>
      <c r="K379" s="16">
        <f>ROUND(Source!R83*J379/100,2)</f>
        <v>0</v>
      </c>
    </row>
    <row r="380" spans="1:11" ht="12.75">
      <c r="A380" s="35"/>
      <c r="B380" s="35"/>
      <c r="C380" s="35" t="s">
        <v>268</v>
      </c>
      <c r="D380" s="35" t="s">
        <v>269</v>
      </c>
      <c r="E380" s="35">
        <f>Source!AQ83</f>
        <v>0</v>
      </c>
      <c r="F380" s="35"/>
      <c r="G380" s="36">
        <f>Source!DI83</f>
      </c>
      <c r="H380" s="35">
        <f>Source!AV83</f>
        <v>1</v>
      </c>
      <c r="I380" s="37">
        <f>ROUND(Source!U83,2)</f>
        <v>0</v>
      </c>
      <c r="J380" s="35"/>
      <c r="K380" s="35"/>
    </row>
    <row r="381" spans="9:24" ht="12.75">
      <c r="I381" s="38">
        <f>ROUND((Source!CT83/IF(Source!BA83&lt;&gt;0,Source!BA83,1)*Source!I83),2)+ROUND((Source!CR83/IF(Source!BB83&lt;&gt;0,Source!BB83,1)*Source!I83),2)+SUM(I376:I379)</f>
        <v>772.8</v>
      </c>
      <c r="J381" s="10"/>
      <c r="K381" s="38">
        <f>Source!S83+Source!Q83+SUM(K376:K379)</f>
        <v>772.8</v>
      </c>
      <c r="L381">
        <f>ROUND((Source!CT83/IF(Source!BA83&lt;&gt;0,Source!BA83,1)*Source!I83),2)</f>
        <v>0</v>
      </c>
      <c r="M381" s="17">
        <f>I381</f>
        <v>772.8</v>
      </c>
      <c r="N381" s="17">
        <f>K381</f>
        <v>772.8</v>
      </c>
      <c r="O381">
        <f>ROUND(IF(Source!BI83=1,(ROUND((Source!CT83/IF(Source!BA83&lt;&gt;0,Source!BA83,1)*Source!I83),2)+ROUND((Source!CR83/IF(Source!BB83&lt;&gt;0,Source!BB83,1)*Source!I83),2)+ROUND((Source!CQ83/IF(Source!BC83&lt;&gt;0,Source!BC83,1)*Source!I83),2)+((Source!DN83/100)*ROUND((Source!CT83/IF(Source!BA83&lt;&gt;0,Source!BA83,1)*Source!I83),2))+((Source!DO83/100)*ROUND((Source!CT83/IF(Source!BA83&lt;&gt;0,Source!BA83,1)*Source!I83),2))+(ROUND((Source!CS83/IF(Source!BS83&lt;&gt;0,Source!BS83,1)*Source!I83),2)*1.75)),0),2)</f>
        <v>0</v>
      </c>
      <c r="P381">
        <f>ROUND(IF(Source!BI83=2,(ROUND((Source!CT83/IF(Source!BA83&lt;&gt;0,Source!BA83,1)*Source!I83),2)+ROUND((Source!CR83/IF(Source!BB83&lt;&gt;0,Source!BB83,1)*Source!I83),2)+ROUND((Source!CQ83/IF(Source!BC83&lt;&gt;0,Source!BC83,1)*Source!I83),2)+((Source!DN83/100)*ROUND((Source!CT83/IF(Source!BA83&lt;&gt;0,Source!BA83,1)*Source!I83),2))+((Source!DO83/100)*ROUND((Source!CT83/IF(Source!BA83&lt;&gt;0,Source!BA83,1)*Source!I83),2))+(ROUND((Source!CS83/IF(Source!BS83&lt;&gt;0,Source!BS83,1)*Source!I83),2)*1.75)),0),2)</f>
        <v>0</v>
      </c>
      <c r="Q381">
        <f>ROUND(IF(Source!BI83=3,(ROUND((Source!CT83/IF(Source!BA83&lt;&gt;0,Source!BA83,1)*Source!I83),2)+ROUND((Source!CR83/IF(Source!BB83&lt;&gt;0,Source!BB83,1)*Source!I83),2)+ROUND((Source!CQ83/IF(Source!BC83&lt;&gt;0,Source!BC83,1)*Source!I83),2)+((Source!DN83/100)*ROUND((Source!CT83/IF(Source!BA83&lt;&gt;0,Source!BA83,1)*Source!I83),2))+((Source!DO83/100)*ROUND((Source!CT83/IF(Source!BA83&lt;&gt;0,Source!BA83,1)*Source!I83),2))+(ROUND((Source!CS83/IF(Source!BS83&lt;&gt;0,Source!BS83,1)*Source!I83),2)*1.75)),0),2)</f>
        <v>0</v>
      </c>
      <c r="R381">
        <f>ROUND(IF(Source!BI83=4,(ROUND((Source!CT83/IF(Source!BA83&lt;&gt;0,Source!BA83,1)*Source!I83),2)+ROUND((Source!CR83/IF(Source!BB83&lt;&gt;0,Source!BB83,1)*Source!I83),2)+ROUND((Source!CQ83/IF(Source!BC83&lt;&gt;0,Source!BC83,1)*Source!I83),2)+((Source!DN83/100)*ROUND((Source!CT83/IF(Source!BA83&lt;&gt;0,Source!BA83,1)*Source!I83),2))+((Source!DO83/100)*ROUND((Source!CT83/IF(Source!BA83&lt;&gt;0,Source!BA83,1)*Source!I83),2))+(ROUND((Source!CS83/IF(Source!BS83&lt;&gt;0,Source!BS83,1)*Source!I83),2)*1.75)),0),2)</f>
        <v>772.8</v>
      </c>
      <c r="U381">
        <f>IF(Source!BI83=1,Source!O83+Source!X83+Source!Y83+Source!R83*178/100,0)</f>
        <v>0</v>
      </c>
      <c r="V381">
        <f>IF(Source!BI83=2,Source!O83+Source!X83+Source!Y83+Source!R83*178/100,0)</f>
        <v>0</v>
      </c>
      <c r="W381">
        <f>IF(Source!BI83=3,Source!O83+Source!X83+Source!Y83+Source!R83*178/100,0)</f>
        <v>0</v>
      </c>
      <c r="X381">
        <f>IF(Source!BI83=4,Source!O83+Source!X83+Source!Y83+Source!R83*178/100,0)</f>
        <v>772.8</v>
      </c>
    </row>
    <row r="382" spans="1:25" ht="24">
      <c r="A382" s="31" t="str">
        <f>Source!E84</f>
        <v>17</v>
      </c>
      <c r="B382" s="31" t="str">
        <f>Source!F84</f>
        <v>Прайс-лист</v>
      </c>
      <c r="C382" s="14" t="str">
        <f>Source!G84</f>
        <v>Комплект аксессуаров к коробу 100х100, (упаковка)</v>
      </c>
      <c r="D382" s="32" t="str">
        <f>Source!H84</f>
        <v>шт.</v>
      </c>
      <c r="E382" s="7">
        <f>ROUND(Source!I84,6)</f>
        <v>1</v>
      </c>
      <c r="F382" s="7"/>
      <c r="G382" s="7"/>
      <c r="H382" s="7"/>
      <c r="I382" s="7"/>
      <c r="J382" s="7"/>
      <c r="K382" s="7"/>
      <c r="Y382">
        <v>36</v>
      </c>
    </row>
    <row r="383" spans="1:11" ht="12.75">
      <c r="A383" s="7"/>
      <c r="B383" s="7"/>
      <c r="C383" s="7" t="s">
        <v>260</v>
      </c>
      <c r="D383" s="7"/>
      <c r="E383" s="7"/>
      <c r="F383" s="16">
        <f>Source!AO84</f>
        <v>0</v>
      </c>
      <c r="G383" s="33">
        <f>Source!DG84</f>
      </c>
      <c r="H383" s="7">
        <f>Source!AV84</f>
        <v>1</v>
      </c>
      <c r="I383" s="16">
        <f>ROUND((Source!CT84/IF(Source!BA84&lt;&gt;0,Source!BA84,1)*Source!I84),2)</f>
        <v>0</v>
      </c>
      <c r="J383" s="7">
        <f>Source!BA84</f>
        <v>1</v>
      </c>
      <c r="K383" s="16">
        <f>Source!S84</f>
        <v>0</v>
      </c>
    </row>
    <row r="384" spans="1:11" ht="12.75">
      <c r="A384" s="7"/>
      <c r="B384" s="7"/>
      <c r="C384" s="7" t="s">
        <v>261</v>
      </c>
      <c r="D384" s="7"/>
      <c r="E384" s="7"/>
      <c r="F384" s="16">
        <f>Source!AM84</f>
        <v>0</v>
      </c>
      <c r="G384" s="33">
        <f>Source!DE84</f>
      </c>
      <c r="H384" s="7">
        <f>Source!AV84</f>
        <v>1</v>
      </c>
      <c r="I384" s="16">
        <f>ROUND((Source!CR84/IF(Source!BB84&lt;&gt;0,Source!BB84,1)*Source!I84),2)</f>
        <v>0</v>
      </c>
      <c r="J384" s="7">
        <f>Source!BB84</f>
        <v>1</v>
      </c>
      <c r="K384" s="16">
        <f>Source!Q84</f>
        <v>0</v>
      </c>
    </row>
    <row r="385" spans="1:12" ht="12.75">
      <c r="A385" s="7"/>
      <c r="B385" s="7"/>
      <c r="C385" s="7" t="s">
        <v>262</v>
      </c>
      <c r="D385" s="7"/>
      <c r="E385" s="7"/>
      <c r="F385" s="16">
        <f>Source!AN84</f>
        <v>0</v>
      </c>
      <c r="G385" s="33">
        <f>Source!DF84</f>
      </c>
      <c r="H385" s="7">
        <f>Source!AV84</f>
        <v>1</v>
      </c>
      <c r="I385" s="34" t="str">
        <f>CONCATENATE("(",TEXT(+ROUND((Source!CS84/IF(J385&lt;&gt;0,J385,1)*Source!I84),2),"0,00"),")")</f>
        <v>(0,00)</v>
      </c>
      <c r="J385" s="7">
        <f>Source!BS84</f>
        <v>1</v>
      </c>
      <c r="K385" s="34" t="str">
        <f>CONCATENATE("(",TEXT(+Source!R84,"0,00"),")")</f>
        <v>(0,00)</v>
      </c>
      <c r="L385">
        <f>ROUND(IF(J385&lt;&gt;0,Source!R84/J385,Source!R84),2)</f>
        <v>0</v>
      </c>
    </row>
    <row r="386" spans="1:11" ht="12.75">
      <c r="A386" s="7"/>
      <c r="B386" s="7"/>
      <c r="C386" s="7" t="s">
        <v>263</v>
      </c>
      <c r="D386" s="7"/>
      <c r="E386" s="7"/>
      <c r="F386" s="16">
        <f>Source!AL84</f>
        <v>230</v>
      </c>
      <c r="G386" s="7">
        <f>Source!DD84</f>
      </c>
      <c r="H386" s="7">
        <f>Source!AW84</f>
        <v>1</v>
      </c>
      <c r="I386" s="16">
        <f>ROUND((Source!CQ84/IF(Source!BC84&lt;&gt;0,Source!BC84,1)*Source!I84),2)</f>
        <v>230</v>
      </c>
      <c r="J386" s="7">
        <f>Source!BC84</f>
        <v>1</v>
      </c>
      <c r="K386" s="16">
        <f>Source!P84</f>
        <v>230</v>
      </c>
    </row>
    <row r="387" spans="1:11" ht="12.75">
      <c r="A387" s="7"/>
      <c r="B387" s="7"/>
      <c r="C387" s="7" t="s">
        <v>264</v>
      </c>
      <c r="D387" s="7" t="s">
        <v>265</v>
      </c>
      <c r="E387" s="7">
        <f>Source!DN84</f>
        <v>0</v>
      </c>
      <c r="F387" s="7"/>
      <c r="G387" s="7"/>
      <c r="H387" s="7"/>
      <c r="I387" s="16">
        <f>ROUND((E387/100)*ROUND((Source!CT84/IF(Source!BA84&lt;&gt;0,Source!BA84,1)*Source!I84),2),2)</f>
        <v>0</v>
      </c>
      <c r="J387" s="7">
        <f>Source!AT84</f>
        <v>0</v>
      </c>
      <c r="K387" s="16">
        <f>Source!X84</f>
        <v>0</v>
      </c>
    </row>
    <row r="388" spans="1:11" ht="12.75">
      <c r="A388" s="7"/>
      <c r="B388" s="7"/>
      <c r="C388" s="7" t="s">
        <v>266</v>
      </c>
      <c r="D388" s="7" t="s">
        <v>265</v>
      </c>
      <c r="E388" s="7">
        <f>Source!DO84</f>
        <v>0</v>
      </c>
      <c r="F388" s="7"/>
      <c r="G388" s="7"/>
      <c r="H388" s="7"/>
      <c r="I388" s="16">
        <f>ROUND((E388/100)*ROUND((Source!CT84/IF(Source!BA84&lt;&gt;0,Source!BA84,1)*Source!I84),2),2)</f>
        <v>0</v>
      </c>
      <c r="J388" s="7">
        <f>Source!AU84</f>
        <v>0</v>
      </c>
      <c r="K388" s="16">
        <f>Source!Y84</f>
        <v>0</v>
      </c>
    </row>
    <row r="389" spans="1:11" ht="12.75">
      <c r="A389" s="7"/>
      <c r="B389" s="7"/>
      <c r="C389" s="7" t="s">
        <v>267</v>
      </c>
      <c r="D389" s="7" t="s">
        <v>265</v>
      </c>
      <c r="E389" s="7">
        <v>175</v>
      </c>
      <c r="F389" s="7"/>
      <c r="G389" s="7"/>
      <c r="H389" s="7"/>
      <c r="I389" s="16">
        <f>ROUND(ROUND((Source!CS84/IF(Source!BS84&lt;&gt;0,Source!BS84,1)*Source!I84),2)*1.75,2)</f>
        <v>0</v>
      </c>
      <c r="J389" s="7">
        <v>178</v>
      </c>
      <c r="K389" s="16">
        <f>ROUND(Source!R84*J389/100,2)</f>
        <v>0</v>
      </c>
    </row>
    <row r="390" spans="1:11" ht="12.75">
      <c r="A390" s="35"/>
      <c r="B390" s="35"/>
      <c r="C390" s="35" t="s">
        <v>268</v>
      </c>
      <c r="D390" s="35" t="s">
        <v>269</v>
      </c>
      <c r="E390" s="35">
        <f>Source!AQ84</f>
        <v>0</v>
      </c>
      <c r="F390" s="35"/>
      <c r="G390" s="36">
        <f>Source!DI84</f>
      </c>
      <c r="H390" s="35">
        <f>Source!AV84</f>
        <v>1</v>
      </c>
      <c r="I390" s="37">
        <f>ROUND(Source!U84,2)</f>
        <v>0</v>
      </c>
      <c r="J390" s="35"/>
      <c r="K390" s="35"/>
    </row>
    <row r="391" spans="9:24" ht="12.75">
      <c r="I391" s="38">
        <f>ROUND((Source!CT84/IF(Source!BA84&lt;&gt;0,Source!BA84,1)*Source!I84),2)+ROUND((Source!CR84/IF(Source!BB84&lt;&gt;0,Source!BB84,1)*Source!I84),2)+SUM(I386:I389)</f>
        <v>230</v>
      </c>
      <c r="J391" s="10"/>
      <c r="K391" s="38">
        <f>Source!S84+Source!Q84+SUM(K386:K389)</f>
        <v>230</v>
      </c>
      <c r="L391">
        <f>ROUND((Source!CT84/IF(Source!BA84&lt;&gt;0,Source!BA84,1)*Source!I84),2)</f>
        <v>0</v>
      </c>
      <c r="M391" s="17">
        <f>I391</f>
        <v>230</v>
      </c>
      <c r="N391" s="17">
        <f>K391</f>
        <v>230</v>
      </c>
      <c r="O391">
        <f>ROUND(IF(Source!BI84=1,(ROUND((Source!CT84/IF(Source!BA84&lt;&gt;0,Source!BA84,1)*Source!I84),2)+ROUND((Source!CR84/IF(Source!BB84&lt;&gt;0,Source!BB84,1)*Source!I84),2)+ROUND((Source!CQ84/IF(Source!BC84&lt;&gt;0,Source!BC84,1)*Source!I84),2)+((Source!DN84/100)*ROUND((Source!CT84/IF(Source!BA84&lt;&gt;0,Source!BA84,1)*Source!I84),2))+((Source!DO84/100)*ROUND((Source!CT84/IF(Source!BA84&lt;&gt;0,Source!BA84,1)*Source!I84),2))+(ROUND((Source!CS84/IF(Source!BS84&lt;&gt;0,Source!BS84,1)*Source!I84),2)*1.75)),0),2)</f>
        <v>0</v>
      </c>
      <c r="P391">
        <f>ROUND(IF(Source!BI84=2,(ROUND((Source!CT84/IF(Source!BA84&lt;&gt;0,Source!BA84,1)*Source!I84),2)+ROUND((Source!CR84/IF(Source!BB84&lt;&gt;0,Source!BB84,1)*Source!I84),2)+ROUND((Source!CQ84/IF(Source!BC84&lt;&gt;0,Source!BC84,1)*Source!I84),2)+((Source!DN84/100)*ROUND((Source!CT84/IF(Source!BA84&lt;&gt;0,Source!BA84,1)*Source!I84),2))+((Source!DO84/100)*ROUND((Source!CT84/IF(Source!BA84&lt;&gt;0,Source!BA84,1)*Source!I84),2))+(ROUND((Source!CS84/IF(Source!BS84&lt;&gt;0,Source!BS84,1)*Source!I84),2)*1.75)),0),2)</f>
        <v>0</v>
      </c>
      <c r="Q391">
        <f>ROUND(IF(Source!BI84=3,(ROUND((Source!CT84/IF(Source!BA84&lt;&gt;0,Source!BA84,1)*Source!I84),2)+ROUND((Source!CR84/IF(Source!BB84&lt;&gt;0,Source!BB84,1)*Source!I84),2)+ROUND((Source!CQ84/IF(Source!BC84&lt;&gt;0,Source!BC84,1)*Source!I84),2)+((Source!DN84/100)*ROUND((Source!CT84/IF(Source!BA84&lt;&gt;0,Source!BA84,1)*Source!I84),2))+((Source!DO84/100)*ROUND((Source!CT84/IF(Source!BA84&lt;&gt;0,Source!BA84,1)*Source!I84),2))+(ROUND((Source!CS84/IF(Source!BS84&lt;&gt;0,Source!BS84,1)*Source!I84),2)*1.75)),0),2)</f>
        <v>0</v>
      </c>
      <c r="R391">
        <f>ROUND(IF(Source!BI84=4,(ROUND((Source!CT84/IF(Source!BA84&lt;&gt;0,Source!BA84,1)*Source!I84),2)+ROUND((Source!CR84/IF(Source!BB84&lt;&gt;0,Source!BB84,1)*Source!I84),2)+ROUND((Source!CQ84/IF(Source!BC84&lt;&gt;0,Source!BC84,1)*Source!I84),2)+((Source!DN84/100)*ROUND((Source!CT84/IF(Source!BA84&lt;&gt;0,Source!BA84,1)*Source!I84),2))+((Source!DO84/100)*ROUND((Source!CT84/IF(Source!BA84&lt;&gt;0,Source!BA84,1)*Source!I84),2))+(ROUND((Source!CS84/IF(Source!BS84&lt;&gt;0,Source!BS84,1)*Source!I84),2)*1.75)),0),2)</f>
        <v>230</v>
      </c>
      <c r="U391">
        <f>IF(Source!BI84=1,Source!O84+Source!X84+Source!Y84+Source!R84*178/100,0)</f>
        <v>0</v>
      </c>
      <c r="V391">
        <f>IF(Source!BI84=2,Source!O84+Source!X84+Source!Y84+Source!R84*178/100,0)</f>
        <v>0</v>
      </c>
      <c r="W391">
        <f>IF(Source!BI84=3,Source!O84+Source!X84+Source!Y84+Source!R84*178/100,0)</f>
        <v>0</v>
      </c>
      <c r="X391">
        <f>IF(Source!BI84=4,Source!O84+Source!X84+Source!Y84+Source!R84*178/100,0)</f>
        <v>230</v>
      </c>
    </row>
    <row r="392" spans="1:25" ht="24">
      <c r="A392" s="31" t="str">
        <f>Source!E85</f>
        <v>18</v>
      </c>
      <c r="B392" s="31" t="str">
        <f>Source!F85</f>
        <v>Прайс-лист</v>
      </c>
      <c r="C392" s="14" t="str">
        <f>Source!G85</f>
        <v>Кабель UTP 4-парный, кат. 5e, (бухта) 305м</v>
      </c>
      <c r="D392" s="32" t="str">
        <f>Source!H85</f>
        <v>шт.</v>
      </c>
      <c r="E392" s="7">
        <f>ROUND(Source!I85,6)</f>
        <v>40</v>
      </c>
      <c r="F392" s="7"/>
      <c r="G392" s="7"/>
      <c r="H392" s="7"/>
      <c r="I392" s="7"/>
      <c r="J392" s="7"/>
      <c r="K392" s="7"/>
      <c r="Y392">
        <v>37</v>
      </c>
    </row>
    <row r="393" spans="1:11" ht="12.75">
      <c r="A393" s="7"/>
      <c r="B393" s="7"/>
      <c r="C393" s="7" t="s">
        <v>260</v>
      </c>
      <c r="D393" s="7"/>
      <c r="E393" s="7"/>
      <c r="F393" s="16">
        <f>Source!AO85</f>
        <v>0</v>
      </c>
      <c r="G393" s="33">
        <f>Source!DG85</f>
      </c>
      <c r="H393" s="7">
        <f>Source!AV85</f>
        <v>1</v>
      </c>
      <c r="I393" s="16">
        <f>ROUND((Source!CT85/IF(Source!BA85&lt;&gt;0,Source!BA85,1)*Source!I85),2)</f>
        <v>0</v>
      </c>
      <c r="J393" s="7">
        <f>Source!BA85</f>
        <v>1</v>
      </c>
      <c r="K393" s="16">
        <f>Source!S85</f>
        <v>0</v>
      </c>
    </row>
    <row r="394" spans="1:11" ht="12.75">
      <c r="A394" s="7"/>
      <c r="B394" s="7"/>
      <c r="C394" s="7" t="s">
        <v>261</v>
      </c>
      <c r="D394" s="7"/>
      <c r="E394" s="7"/>
      <c r="F394" s="16">
        <f>Source!AM85</f>
        <v>0</v>
      </c>
      <c r="G394" s="33">
        <f>Source!DE85</f>
      </c>
      <c r="H394" s="7">
        <f>Source!AV85</f>
        <v>1</v>
      </c>
      <c r="I394" s="16">
        <f>ROUND((Source!CR85/IF(Source!BB85&lt;&gt;0,Source!BB85,1)*Source!I85),2)</f>
        <v>0</v>
      </c>
      <c r="J394" s="7">
        <f>Source!BB85</f>
        <v>1</v>
      </c>
      <c r="K394" s="16">
        <f>Source!Q85</f>
        <v>0</v>
      </c>
    </row>
    <row r="395" spans="1:12" ht="12.75">
      <c r="A395" s="7"/>
      <c r="B395" s="7"/>
      <c r="C395" s="7" t="s">
        <v>262</v>
      </c>
      <c r="D395" s="7"/>
      <c r="E395" s="7"/>
      <c r="F395" s="16">
        <f>Source!AN85</f>
        <v>0</v>
      </c>
      <c r="G395" s="33">
        <f>Source!DF85</f>
      </c>
      <c r="H395" s="7">
        <f>Source!AV85</f>
        <v>1</v>
      </c>
      <c r="I395" s="34" t="str">
        <f>CONCATENATE("(",TEXT(+ROUND((Source!CS85/IF(J395&lt;&gt;0,J395,1)*Source!I85),2),"0,00"),")")</f>
        <v>(0,00)</v>
      </c>
      <c r="J395" s="7">
        <f>Source!BS85</f>
        <v>1</v>
      </c>
      <c r="K395" s="34" t="str">
        <f>CONCATENATE("(",TEXT(+Source!R85,"0,00"),")")</f>
        <v>(0,00)</v>
      </c>
      <c r="L395">
        <f>ROUND(IF(J395&lt;&gt;0,Source!R85/J395,Source!R85),2)</f>
        <v>0</v>
      </c>
    </row>
    <row r="396" spans="1:11" ht="12.75">
      <c r="A396" s="7"/>
      <c r="B396" s="7"/>
      <c r="C396" s="7" t="s">
        <v>263</v>
      </c>
      <c r="D396" s="7"/>
      <c r="E396" s="7"/>
      <c r="F396" s="16">
        <f>Source!AL85</f>
        <v>3928.4</v>
      </c>
      <c r="G396" s="7">
        <f>Source!DD85</f>
      </c>
      <c r="H396" s="7">
        <f>Source!AW85</f>
        <v>1</v>
      </c>
      <c r="I396" s="16">
        <f>ROUND((Source!CQ85/IF(Source!BC85&lt;&gt;0,Source!BC85,1)*Source!I85),2)</f>
        <v>157136</v>
      </c>
      <c r="J396" s="7">
        <f>Source!BC85</f>
        <v>1</v>
      </c>
      <c r="K396" s="16">
        <f>Source!P85</f>
        <v>157136</v>
      </c>
    </row>
    <row r="397" spans="1:11" ht="12.75">
      <c r="A397" s="7"/>
      <c r="B397" s="7"/>
      <c r="C397" s="7" t="s">
        <v>264</v>
      </c>
      <c r="D397" s="7" t="s">
        <v>265</v>
      </c>
      <c r="E397" s="7">
        <f>Source!DN85</f>
        <v>0</v>
      </c>
      <c r="F397" s="7"/>
      <c r="G397" s="7"/>
      <c r="H397" s="7"/>
      <c r="I397" s="16">
        <f>ROUND((E397/100)*ROUND((Source!CT85/IF(Source!BA85&lt;&gt;0,Source!BA85,1)*Source!I85),2),2)</f>
        <v>0</v>
      </c>
      <c r="J397" s="7">
        <f>Source!AT85</f>
        <v>0</v>
      </c>
      <c r="K397" s="16">
        <f>Source!X85</f>
        <v>0</v>
      </c>
    </row>
    <row r="398" spans="1:11" ht="12.75">
      <c r="A398" s="7"/>
      <c r="B398" s="7"/>
      <c r="C398" s="7" t="s">
        <v>266</v>
      </c>
      <c r="D398" s="7" t="s">
        <v>265</v>
      </c>
      <c r="E398" s="7">
        <f>Source!DO85</f>
        <v>0</v>
      </c>
      <c r="F398" s="7"/>
      <c r="G398" s="7"/>
      <c r="H398" s="7"/>
      <c r="I398" s="16">
        <f>ROUND((E398/100)*ROUND((Source!CT85/IF(Source!BA85&lt;&gt;0,Source!BA85,1)*Source!I85),2),2)</f>
        <v>0</v>
      </c>
      <c r="J398" s="7">
        <f>Source!AU85</f>
        <v>0</v>
      </c>
      <c r="K398" s="16">
        <f>Source!Y85</f>
        <v>0</v>
      </c>
    </row>
    <row r="399" spans="1:11" ht="12.75">
      <c r="A399" s="7"/>
      <c r="B399" s="7"/>
      <c r="C399" s="7" t="s">
        <v>267</v>
      </c>
      <c r="D399" s="7" t="s">
        <v>265</v>
      </c>
      <c r="E399" s="7">
        <v>175</v>
      </c>
      <c r="F399" s="7"/>
      <c r="G399" s="7"/>
      <c r="H399" s="7"/>
      <c r="I399" s="16">
        <f>ROUND(ROUND((Source!CS85/IF(Source!BS85&lt;&gt;0,Source!BS85,1)*Source!I85),2)*1.75,2)</f>
        <v>0</v>
      </c>
      <c r="J399" s="7">
        <v>178</v>
      </c>
      <c r="K399" s="16">
        <f>ROUND(Source!R85*J399/100,2)</f>
        <v>0</v>
      </c>
    </row>
    <row r="400" spans="1:11" ht="12.75">
      <c r="A400" s="35"/>
      <c r="B400" s="35"/>
      <c r="C400" s="35" t="s">
        <v>268</v>
      </c>
      <c r="D400" s="35" t="s">
        <v>269</v>
      </c>
      <c r="E400" s="35">
        <f>Source!AQ85</f>
        <v>0</v>
      </c>
      <c r="F400" s="35"/>
      <c r="G400" s="36">
        <f>Source!DI85</f>
      </c>
      <c r="H400" s="35">
        <f>Source!AV85</f>
        <v>1</v>
      </c>
      <c r="I400" s="37">
        <f>ROUND(Source!U85,2)</f>
        <v>0</v>
      </c>
      <c r="J400" s="35"/>
      <c r="K400" s="35"/>
    </row>
    <row r="401" spans="9:24" ht="12.75">
      <c r="I401" s="38">
        <f>ROUND((Source!CT85/IF(Source!BA85&lt;&gt;0,Source!BA85,1)*Source!I85),2)+ROUND((Source!CR85/IF(Source!BB85&lt;&gt;0,Source!BB85,1)*Source!I85),2)+SUM(I396:I399)</f>
        <v>157136</v>
      </c>
      <c r="J401" s="10"/>
      <c r="K401" s="38">
        <f>Source!S85+Source!Q85+SUM(K396:K399)</f>
        <v>157136</v>
      </c>
      <c r="L401">
        <f>ROUND((Source!CT85/IF(Source!BA85&lt;&gt;0,Source!BA85,1)*Source!I85),2)</f>
        <v>0</v>
      </c>
      <c r="M401" s="17">
        <f>I401</f>
        <v>157136</v>
      </c>
      <c r="N401" s="17">
        <f>K401</f>
        <v>157136</v>
      </c>
      <c r="O401">
        <f>ROUND(IF(Source!BI85=1,(ROUND((Source!CT85/IF(Source!BA85&lt;&gt;0,Source!BA85,1)*Source!I85),2)+ROUND((Source!CR85/IF(Source!BB85&lt;&gt;0,Source!BB85,1)*Source!I85),2)+ROUND((Source!CQ85/IF(Source!BC85&lt;&gt;0,Source!BC85,1)*Source!I85),2)+((Source!DN85/100)*ROUND((Source!CT85/IF(Source!BA85&lt;&gt;0,Source!BA85,1)*Source!I85),2))+((Source!DO85/100)*ROUND((Source!CT85/IF(Source!BA85&lt;&gt;0,Source!BA85,1)*Source!I85),2))+(ROUND((Source!CS85/IF(Source!BS85&lt;&gt;0,Source!BS85,1)*Source!I85),2)*1.75)),0),2)</f>
        <v>0</v>
      </c>
      <c r="P401">
        <f>ROUND(IF(Source!BI85=2,(ROUND((Source!CT85/IF(Source!BA85&lt;&gt;0,Source!BA85,1)*Source!I85),2)+ROUND((Source!CR85/IF(Source!BB85&lt;&gt;0,Source!BB85,1)*Source!I85),2)+ROUND((Source!CQ85/IF(Source!BC85&lt;&gt;0,Source!BC85,1)*Source!I85),2)+((Source!DN85/100)*ROUND((Source!CT85/IF(Source!BA85&lt;&gt;0,Source!BA85,1)*Source!I85),2))+((Source!DO85/100)*ROUND((Source!CT85/IF(Source!BA85&lt;&gt;0,Source!BA85,1)*Source!I85),2))+(ROUND((Source!CS85/IF(Source!BS85&lt;&gt;0,Source!BS85,1)*Source!I85),2)*1.75)),0),2)</f>
        <v>0</v>
      </c>
      <c r="Q401">
        <f>ROUND(IF(Source!BI85=3,(ROUND((Source!CT85/IF(Source!BA85&lt;&gt;0,Source!BA85,1)*Source!I85),2)+ROUND((Source!CR85/IF(Source!BB85&lt;&gt;0,Source!BB85,1)*Source!I85),2)+ROUND((Source!CQ85/IF(Source!BC85&lt;&gt;0,Source!BC85,1)*Source!I85),2)+((Source!DN85/100)*ROUND((Source!CT85/IF(Source!BA85&lt;&gt;0,Source!BA85,1)*Source!I85),2))+((Source!DO85/100)*ROUND((Source!CT85/IF(Source!BA85&lt;&gt;0,Source!BA85,1)*Source!I85),2))+(ROUND((Source!CS85/IF(Source!BS85&lt;&gt;0,Source!BS85,1)*Source!I85),2)*1.75)),0),2)</f>
        <v>0</v>
      </c>
      <c r="R401">
        <f>ROUND(IF(Source!BI85=4,(ROUND((Source!CT85/IF(Source!BA85&lt;&gt;0,Source!BA85,1)*Source!I85),2)+ROUND((Source!CR85/IF(Source!BB85&lt;&gt;0,Source!BB85,1)*Source!I85),2)+ROUND((Source!CQ85/IF(Source!BC85&lt;&gt;0,Source!BC85,1)*Source!I85),2)+((Source!DN85/100)*ROUND((Source!CT85/IF(Source!BA85&lt;&gt;0,Source!BA85,1)*Source!I85),2))+((Source!DO85/100)*ROUND((Source!CT85/IF(Source!BA85&lt;&gt;0,Source!BA85,1)*Source!I85),2))+(ROUND((Source!CS85/IF(Source!BS85&lt;&gt;0,Source!BS85,1)*Source!I85),2)*1.75)),0),2)</f>
        <v>157136</v>
      </c>
      <c r="U401">
        <f>IF(Source!BI85=1,Source!O85+Source!X85+Source!Y85+Source!R85*178/100,0)</f>
        <v>0</v>
      </c>
      <c r="V401">
        <f>IF(Source!BI85=2,Source!O85+Source!X85+Source!Y85+Source!R85*178/100,0)</f>
        <v>0</v>
      </c>
      <c r="W401">
        <f>IF(Source!BI85=3,Source!O85+Source!X85+Source!Y85+Source!R85*178/100,0)</f>
        <v>0</v>
      </c>
      <c r="X401">
        <f>IF(Source!BI85=4,Source!O85+Source!X85+Source!Y85+Source!R85*178/100,0)</f>
        <v>157136</v>
      </c>
    </row>
    <row r="403" spans="3:12" s="10" customFormat="1" ht="12.75">
      <c r="C403" s="10" t="s">
        <v>270</v>
      </c>
      <c r="H403" s="58">
        <f>SUM(M222:M402)</f>
        <v>241774.1</v>
      </c>
      <c r="I403" s="58"/>
      <c r="J403" s="58">
        <f>SUM(N222:N402)</f>
        <v>241774.1</v>
      </c>
      <c r="K403" s="58"/>
      <c r="L403" s="38">
        <f>SUM(L222:L402)</f>
        <v>0</v>
      </c>
    </row>
    <row r="405" spans="3:27" ht="15.75">
      <c r="C405" s="29" t="s">
        <v>259</v>
      </c>
      <c r="D405" s="62" t="str">
        <f>IF(Source!C12="1",Source!F103,Source!G103)</f>
        <v>Оборудование</v>
      </c>
      <c r="E405" s="63"/>
      <c r="F405" s="63"/>
      <c r="G405" s="63"/>
      <c r="H405" s="63"/>
      <c r="I405" s="63"/>
      <c r="J405" s="63"/>
      <c r="K405" s="63"/>
      <c r="AA405" s="39" t="str">
        <f>IF(Source!C12="1",Source!F103,Source!G103)</f>
        <v>Оборудование</v>
      </c>
    </row>
    <row r="407" spans="1:25" ht="36">
      <c r="A407" s="31" t="str">
        <f>Source!E107</f>
        <v>1</v>
      </c>
      <c r="B407" s="31" t="str">
        <f>Source!F107</f>
        <v>Прайс-лист</v>
      </c>
      <c r="C407" s="14" t="str">
        <f>Source!G107</f>
        <v>TWT-CBB-42U-6x8 Шкаф телекоммуникационный 42U глубиной 800 мм в комплекте, (шт.)</v>
      </c>
      <c r="D407" s="32" t="str">
        <f>Source!H107</f>
        <v>шт.</v>
      </c>
      <c r="E407" s="7">
        <f>ROUND(Source!I107,6)</f>
        <v>1</v>
      </c>
      <c r="F407" s="7"/>
      <c r="G407" s="7"/>
      <c r="H407" s="7"/>
      <c r="I407" s="7"/>
      <c r="J407" s="7"/>
      <c r="K407" s="7"/>
      <c r="Y407">
        <v>38</v>
      </c>
    </row>
    <row r="408" spans="1:11" ht="12.75">
      <c r="A408" s="7"/>
      <c r="B408" s="7"/>
      <c r="C408" s="7" t="s">
        <v>260</v>
      </c>
      <c r="D408" s="7"/>
      <c r="E408" s="7"/>
      <c r="F408" s="16">
        <f>Source!AO107</f>
        <v>0</v>
      </c>
      <c r="G408" s="33">
        <f>Source!DG107</f>
      </c>
      <c r="H408" s="7">
        <f>Source!AV107</f>
        <v>1</v>
      </c>
      <c r="I408" s="16">
        <f>ROUND((Source!CT107/IF(Source!BA107&lt;&gt;0,Source!BA107,1)*Source!I107),2)</f>
        <v>0</v>
      </c>
      <c r="J408" s="7">
        <f>Source!BA107</f>
        <v>1</v>
      </c>
      <c r="K408" s="16">
        <f>Source!S107</f>
        <v>0</v>
      </c>
    </row>
    <row r="409" spans="1:11" ht="12.75">
      <c r="A409" s="7"/>
      <c r="B409" s="7"/>
      <c r="C409" s="7" t="s">
        <v>261</v>
      </c>
      <c r="D409" s="7"/>
      <c r="E409" s="7"/>
      <c r="F409" s="16">
        <f>Source!AM107</f>
        <v>0</v>
      </c>
      <c r="G409" s="33">
        <f>Source!DE107</f>
      </c>
      <c r="H409" s="7">
        <f>Source!AV107</f>
        <v>1</v>
      </c>
      <c r="I409" s="16">
        <f>ROUND((Source!CR107/IF(Source!BB107&lt;&gt;0,Source!BB107,1)*Source!I107),2)</f>
        <v>0</v>
      </c>
      <c r="J409" s="7">
        <f>Source!BB107</f>
        <v>1</v>
      </c>
      <c r="K409" s="16">
        <f>Source!Q107</f>
        <v>0</v>
      </c>
    </row>
    <row r="410" spans="1:12" ht="12.75">
      <c r="A410" s="7"/>
      <c r="B410" s="7"/>
      <c r="C410" s="7" t="s">
        <v>262</v>
      </c>
      <c r="D410" s="7"/>
      <c r="E410" s="7"/>
      <c r="F410" s="16">
        <f>Source!AN107</f>
        <v>0</v>
      </c>
      <c r="G410" s="33">
        <f>Source!DF107</f>
      </c>
      <c r="H410" s="7">
        <f>Source!AV107</f>
        <v>1</v>
      </c>
      <c r="I410" s="34" t="str">
        <f>CONCATENATE("(",TEXT(+ROUND((Source!CS107/IF(J410&lt;&gt;0,J410,1)*Source!I107),2),"0,00"),")")</f>
        <v>(0,00)</v>
      </c>
      <c r="J410" s="7">
        <f>Source!BS107</f>
        <v>1</v>
      </c>
      <c r="K410" s="34" t="str">
        <f>CONCATENATE("(",TEXT(+Source!R107,"0,00"),")")</f>
        <v>(0,00)</v>
      </c>
      <c r="L410">
        <f>ROUND(IF(J410&lt;&gt;0,Source!R107/J410,Source!R107),2)</f>
        <v>0</v>
      </c>
    </row>
    <row r="411" spans="1:11" ht="12.75">
      <c r="A411" s="7"/>
      <c r="B411" s="7"/>
      <c r="C411" s="7" t="s">
        <v>263</v>
      </c>
      <c r="D411" s="7"/>
      <c r="E411" s="7"/>
      <c r="F411" s="16">
        <f>Source!AL107</f>
        <v>23538.6</v>
      </c>
      <c r="G411" s="7">
        <f>Source!DD107</f>
      </c>
      <c r="H411" s="7">
        <f>Source!AW107</f>
        <v>1</v>
      </c>
      <c r="I411" s="16">
        <f>ROUND((Source!CQ107/IF(Source!BC107&lt;&gt;0,Source!BC107,1)*Source!I107),2)</f>
        <v>23538.6</v>
      </c>
      <c r="J411" s="7">
        <f>Source!BC107</f>
        <v>1</v>
      </c>
      <c r="K411" s="16">
        <f>Source!P107</f>
        <v>23538.6</v>
      </c>
    </row>
    <row r="412" spans="1:11" ht="12.75">
      <c r="A412" s="7"/>
      <c r="B412" s="7"/>
      <c r="C412" s="7" t="s">
        <v>264</v>
      </c>
      <c r="D412" s="7" t="s">
        <v>265</v>
      </c>
      <c r="E412" s="7">
        <f>Source!DN107</f>
        <v>0</v>
      </c>
      <c r="F412" s="7"/>
      <c r="G412" s="7"/>
      <c r="H412" s="7"/>
      <c r="I412" s="16">
        <f>ROUND((E412/100)*ROUND((Source!CT107/IF(Source!BA107&lt;&gt;0,Source!BA107,1)*Source!I107),2),2)</f>
        <v>0</v>
      </c>
      <c r="J412" s="7">
        <f>Source!AT107</f>
        <v>0</v>
      </c>
      <c r="K412" s="16">
        <f>Source!X107</f>
        <v>0</v>
      </c>
    </row>
    <row r="413" spans="1:11" ht="12.75">
      <c r="A413" s="7"/>
      <c r="B413" s="7"/>
      <c r="C413" s="7" t="s">
        <v>266</v>
      </c>
      <c r="D413" s="7" t="s">
        <v>265</v>
      </c>
      <c r="E413" s="7">
        <f>Source!DO107</f>
        <v>0</v>
      </c>
      <c r="F413" s="7"/>
      <c r="G413" s="7"/>
      <c r="H413" s="7"/>
      <c r="I413" s="16">
        <f>ROUND((E413/100)*ROUND((Source!CT107/IF(Source!BA107&lt;&gt;0,Source!BA107,1)*Source!I107),2),2)</f>
        <v>0</v>
      </c>
      <c r="J413" s="7">
        <f>Source!AU107</f>
        <v>0</v>
      </c>
      <c r="K413" s="16">
        <f>Source!Y107</f>
        <v>0</v>
      </c>
    </row>
    <row r="414" spans="1:11" ht="12.75">
      <c r="A414" s="7"/>
      <c r="B414" s="7"/>
      <c r="C414" s="7" t="s">
        <v>267</v>
      </c>
      <c r="D414" s="7" t="s">
        <v>265</v>
      </c>
      <c r="E414" s="7">
        <v>175</v>
      </c>
      <c r="F414" s="7"/>
      <c r="G414" s="7"/>
      <c r="H414" s="7"/>
      <c r="I414" s="16">
        <f>ROUND(ROUND((Source!CS107/IF(Source!BS107&lt;&gt;0,Source!BS107,1)*Source!I107),2)*1.75,2)</f>
        <v>0</v>
      </c>
      <c r="J414" s="7">
        <v>178</v>
      </c>
      <c r="K414" s="16">
        <f>ROUND(Source!R107*J414/100,2)</f>
        <v>0</v>
      </c>
    </row>
    <row r="415" spans="1:11" ht="12.75">
      <c r="A415" s="35"/>
      <c r="B415" s="35"/>
      <c r="C415" s="35" t="s">
        <v>268</v>
      </c>
      <c r="D415" s="35" t="s">
        <v>269</v>
      </c>
      <c r="E415" s="35">
        <f>Source!AQ107</f>
        <v>0</v>
      </c>
      <c r="F415" s="35"/>
      <c r="G415" s="36">
        <f>Source!DI107</f>
      </c>
      <c r="H415" s="35">
        <f>Source!AV107</f>
        <v>1</v>
      </c>
      <c r="I415" s="37">
        <f>ROUND(Source!U107,2)</f>
        <v>0</v>
      </c>
      <c r="J415" s="35"/>
      <c r="K415" s="35"/>
    </row>
    <row r="416" spans="9:24" ht="12.75">
      <c r="I416" s="38">
        <f>ROUND((Source!CT107/IF(Source!BA107&lt;&gt;0,Source!BA107,1)*Source!I107),2)+ROUND((Source!CR107/IF(Source!BB107&lt;&gt;0,Source!BB107,1)*Source!I107),2)+SUM(I411:I414)</f>
        <v>23538.6</v>
      </c>
      <c r="J416" s="10"/>
      <c r="K416" s="38">
        <f>Source!S107+Source!Q107+SUM(K411:K414)</f>
        <v>23538.6</v>
      </c>
      <c r="L416">
        <f>ROUND((Source!CT107/IF(Source!BA107&lt;&gt;0,Source!BA107,1)*Source!I107),2)</f>
        <v>0</v>
      </c>
      <c r="M416" s="17">
        <f>I416</f>
        <v>23538.6</v>
      </c>
      <c r="N416" s="17">
        <f>K416</f>
        <v>23538.6</v>
      </c>
      <c r="O416">
        <f>ROUND(IF(Source!BI107=1,(ROUND((Source!CT107/IF(Source!BA107&lt;&gt;0,Source!BA107,1)*Source!I107),2)+ROUND((Source!CR107/IF(Source!BB107&lt;&gt;0,Source!BB107,1)*Source!I107),2)+ROUND((Source!CQ107/IF(Source!BC107&lt;&gt;0,Source!BC107,1)*Source!I107),2)+((Source!DN107/100)*ROUND((Source!CT107/IF(Source!BA107&lt;&gt;0,Source!BA107,1)*Source!I107),2))+((Source!DO107/100)*ROUND((Source!CT107/IF(Source!BA107&lt;&gt;0,Source!BA107,1)*Source!I107),2))+(ROUND((Source!CS107/IF(Source!BS107&lt;&gt;0,Source!BS107,1)*Source!I107),2)*1.75)),0),2)</f>
        <v>0</v>
      </c>
      <c r="P416">
        <f>ROUND(IF(Source!BI107=2,(ROUND((Source!CT107/IF(Source!BA107&lt;&gt;0,Source!BA107,1)*Source!I107),2)+ROUND((Source!CR107/IF(Source!BB107&lt;&gt;0,Source!BB107,1)*Source!I107),2)+ROUND((Source!CQ107/IF(Source!BC107&lt;&gt;0,Source!BC107,1)*Source!I107),2)+((Source!DN107/100)*ROUND((Source!CT107/IF(Source!BA107&lt;&gt;0,Source!BA107,1)*Source!I107),2))+((Source!DO107/100)*ROUND((Source!CT107/IF(Source!BA107&lt;&gt;0,Source!BA107,1)*Source!I107),2))+(ROUND((Source!CS107/IF(Source!BS107&lt;&gt;0,Source!BS107,1)*Source!I107),2)*1.75)),0),2)</f>
        <v>0</v>
      </c>
      <c r="Q416">
        <f>ROUND(IF(Source!BI107=3,(ROUND((Source!CT107/IF(Source!BA107&lt;&gt;0,Source!BA107,1)*Source!I107),2)+ROUND((Source!CR107/IF(Source!BB107&lt;&gt;0,Source!BB107,1)*Source!I107),2)+ROUND((Source!CQ107/IF(Source!BC107&lt;&gt;0,Source!BC107,1)*Source!I107),2)+((Source!DN107/100)*ROUND((Source!CT107/IF(Source!BA107&lt;&gt;0,Source!BA107,1)*Source!I107),2))+((Source!DO107/100)*ROUND((Source!CT107/IF(Source!BA107&lt;&gt;0,Source!BA107,1)*Source!I107),2))+(ROUND((Source!CS107/IF(Source!BS107&lt;&gt;0,Source!BS107,1)*Source!I107),2)*1.75)),0),2)</f>
        <v>0</v>
      </c>
      <c r="R416">
        <f>ROUND(IF(Source!BI107=4,(ROUND((Source!CT107/IF(Source!BA107&lt;&gt;0,Source!BA107,1)*Source!I107),2)+ROUND((Source!CR107/IF(Source!BB107&lt;&gt;0,Source!BB107,1)*Source!I107),2)+ROUND((Source!CQ107/IF(Source!BC107&lt;&gt;0,Source!BC107,1)*Source!I107),2)+((Source!DN107/100)*ROUND((Source!CT107/IF(Source!BA107&lt;&gt;0,Source!BA107,1)*Source!I107),2))+((Source!DO107/100)*ROUND((Source!CT107/IF(Source!BA107&lt;&gt;0,Source!BA107,1)*Source!I107),2))+(ROUND((Source!CS107/IF(Source!BS107&lt;&gt;0,Source!BS107,1)*Source!I107),2)*1.75)),0),2)</f>
        <v>23538.6</v>
      </c>
      <c r="U416">
        <f>IF(Source!BI107=1,Source!O107+Source!X107+Source!Y107+Source!R107*178/100,0)</f>
        <v>0</v>
      </c>
      <c r="V416">
        <f>IF(Source!BI107=2,Source!O107+Source!X107+Source!Y107+Source!R107*178/100,0)</f>
        <v>0</v>
      </c>
      <c r="W416">
        <f>IF(Source!BI107=3,Source!O107+Source!X107+Source!Y107+Source!R107*178/100,0)</f>
        <v>0</v>
      </c>
      <c r="X416">
        <f>IF(Source!BI107=4,Source!O107+Source!X107+Source!Y107+Source!R107*178/100,0)</f>
        <v>23538.6</v>
      </c>
    </row>
    <row r="417" spans="1:25" ht="24">
      <c r="A417" s="31" t="str">
        <f>Source!E108</f>
        <v>2</v>
      </c>
      <c r="B417" s="31" t="str">
        <f>Source!F108</f>
        <v>Прайс-лист</v>
      </c>
      <c r="C417" s="14" t="str">
        <f>Source!G108</f>
        <v>LAN-PPL24-CMB Скоба для подвода кабеля к патч-панели</v>
      </c>
      <c r="D417" s="32" t="str">
        <f>Source!H108</f>
        <v>шт.</v>
      </c>
      <c r="E417" s="7">
        <f>ROUND(Source!I108,6)</f>
        <v>10</v>
      </c>
      <c r="F417" s="7"/>
      <c r="G417" s="7"/>
      <c r="H417" s="7"/>
      <c r="I417" s="7"/>
      <c r="J417" s="7"/>
      <c r="K417" s="7"/>
      <c r="Y417">
        <v>39</v>
      </c>
    </row>
    <row r="418" spans="1:11" ht="12.75">
      <c r="A418" s="7"/>
      <c r="B418" s="7"/>
      <c r="C418" s="7" t="s">
        <v>260</v>
      </c>
      <c r="D418" s="7"/>
      <c r="E418" s="7"/>
      <c r="F418" s="16">
        <f>Source!AO108</f>
        <v>0</v>
      </c>
      <c r="G418" s="33">
        <f>Source!DG108</f>
      </c>
      <c r="H418" s="7">
        <f>Source!AV108</f>
        <v>1</v>
      </c>
      <c r="I418" s="16">
        <f>ROUND((Source!CT108/IF(Source!BA108&lt;&gt;0,Source!BA108,1)*Source!I108),2)</f>
        <v>0</v>
      </c>
      <c r="J418" s="7">
        <f>Source!BA108</f>
        <v>1</v>
      </c>
      <c r="K418" s="16">
        <f>Source!S108</f>
        <v>0</v>
      </c>
    </row>
    <row r="419" spans="1:11" ht="12.75">
      <c r="A419" s="7"/>
      <c r="B419" s="7"/>
      <c r="C419" s="7" t="s">
        <v>261</v>
      </c>
      <c r="D419" s="7"/>
      <c r="E419" s="7"/>
      <c r="F419" s="16">
        <f>Source!AM108</f>
        <v>0</v>
      </c>
      <c r="G419" s="33">
        <f>Source!DE108</f>
      </c>
      <c r="H419" s="7">
        <f>Source!AV108</f>
        <v>1</v>
      </c>
      <c r="I419" s="16">
        <f>ROUND((Source!CR108/IF(Source!BB108&lt;&gt;0,Source!BB108,1)*Source!I108),2)</f>
        <v>0</v>
      </c>
      <c r="J419" s="7">
        <f>Source!BB108</f>
        <v>1</v>
      </c>
      <c r="K419" s="16">
        <f>Source!Q108</f>
        <v>0</v>
      </c>
    </row>
    <row r="420" spans="1:12" ht="12.75">
      <c r="A420" s="7"/>
      <c r="B420" s="7"/>
      <c r="C420" s="7" t="s">
        <v>262</v>
      </c>
      <c r="D420" s="7"/>
      <c r="E420" s="7"/>
      <c r="F420" s="16">
        <f>Source!AN108</f>
        <v>0</v>
      </c>
      <c r="G420" s="33">
        <f>Source!DF108</f>
      </c>
      <c r="H420" s="7">
        <f>Source!AV108</f>
        <v>1</v>
      </c>
      <c r="I420" s="34" t="str">
        <f>CONCATENATE("(",TEXT(+ROUND((Source!CS108/IF(J420&lt;&gt;0,J420,1)*Source!I108),2),"0,00"),")")</f>
        <v>(0,00)</v>
      </c>
      <c r="J420" s="7">
        <f>Source!BS108</f>
        <v>1</v>
      </c>
      <c r="K420" s="34" t="str">
        <f>CONCATENATE("(",TEXT(+Source!R108,"0,00"),")")</f>
        <v>(0,00)</v>
      </c>
      <c r="L420">
        <f>ROUND(IF(J420&lt;&gt;0,Source!R108/J420,Source!R108),2)</f>
        <v>0</v>
      </c>
    </row>
    <row r="421" spans="1:11" ht="12.75">
      <c r="A421" s="7"/>
      <c r="B421" s="7"/>
      <c r="C421" s="7" t="s">
        <v>263</v>
      </c>
      <c r="D421" s="7"/>
      <c r="E421" s="7"/>
      <c r="F421" s="16">
        <f>Source!AL108</f>
        <v>257.6</v>
      </c>
      <c r="G421" s="7">
        <f>Source!DD108</f>
      </c>
      <c r="H421" s="7">
        <f>Source!AW108</f>
        <v>1</v>
      </c>
      <c r="I421" s="16">
        <f>ROUND((Source!CQ108/IF(Source!BC108&lt;&gt;0,Source!BC108,1)*Source!I108),2)</f>
        <v>2576</v>
      </c>
      <c r="J421" s="7">
        <f>Source!BC108</f>
        <v>1</v>
      </c>
      <c r="K421" s="16">
        <f>Source!P108</f>
        <v>2576</v>
      </c>
    </row>
    <row r="422" spans="1:11" ht="12.75">
      <c r="A422" s="7"/>
      <c r="B422" s="7"/>
      <c r="C422" s="7" t="s">
        <v>264</v>
      </c>
      <c r="D422" s="7" t="s">
        <v>265</v>
      </c>
      <c r="E422" s="7">
        <f>Source!DN108</f>
        <v>0</v>
      </c>
      <c r="F422" s="7"/>
      <c r="G422" s="7"/>
      <c r="H422" s="7"/>
      <c r="I422" s="16">
        <f>ROUND((E422/100)*ROUND((Source!CT108/IF(Source!BA108&lt;&gt;0,Source!BA108,1)*Source!I108),2),2)</f>
        <v>0</v>
      </c>
      <c r="J422" s="7">
        <f>Source!AT108</f>
        <v>0</v>
      </c>
      <c r="K422" s="16">
        <f>Source!X108</f>
        <v>0</v>
      </c>
    </row>
    <row r="423" spans="1:11" ht="12.75">
      <c r="A423" s="7"/>
      <c r="B423" s="7"/>
      <c r="C423" s="7" t="s">
        <v>266</v>
      </c>
      <c r="D423" s="7" t="s">
        <v>265</v>
      </c>
      <c r="E423" s="7">
        <f>Source!DO108</f>
        <v>0</v>
      </c>
      <c r="F423" s="7"/>
      <c r="G423" s="7"/>
      <c r="H423" s="7"/>
      <c r="I423" s="16">
        <f>ROUND((E423/100)*ROUND((Source!CT108/IF(Source!BA108&lt;&gt;0,Source!BA108,1)*Source!I108),2),2)</f>
        <v>0</v>
      </c>
      <c r="J423" s="7">
        <f>Source!AU108</f>
        <v>0</v>
      </c>
      <c r="K423" s="16">
        <f>Source!Y108</f>
        <v>0</v>
      </c>
    </row>
    <row r="424" spans="1:11" ht="12.75">
      <c r="A424" s="7"/>
      <c r="B424" s="7"/>
      <c r="C424" s="7" t="s">
        <v>267</v>
      </c>
      <c r="D424" s="7" t="s">
        <v>265</v>
      </c>
      <c r="E424" s="7">
        <v>175</v>
      </c>
      <c r="F424" s="7"/>
      <c r="G424" s="7"/>
      <c r="H424" s="7"/>
      <c r="I424" s="16">
        <f>ROUND(ROUND((Source!CS108/IF(Source!BS108&lt;&gt;0,Source!BS108,1)*Source!I108),2)*1.75,2)</f>
        <v>0</v>
      </c>
      <c r="J424" s="7">
        <v>178</v>
      </c>
      <c r="K424" s="16">
        <f>ROUND(Source!R108*J424/100,2)</f>
        <v>0</v>
      </c>
    </row>
    <row r="425" spans="1:11" ht="12.75">
      <c r="A425" s="35"/>
      <c r="B425" s="35"/>
      <c r="C425" s="35" t="s">
        <v>268</v>
      </c>
      <c r="D425" s="35" t="s">
        <v>269</v>
      </c>
      <c r="E425" s="35">
        <f>Source!AQ108</f>
        <v>0</v>
      </c>
      <c r="F425" s="35"/>
      <c r="G425" s="36">
        <f>Source!DI108</f>
      </c>
      <c r="H425" s="35">
        <f>Source!AV108</f>
        <v>1</v>
      </c>
      <c r="I425" s="37">
        <f>ROUND(Source!U108,2)</f>
        <v>0</v>
      </c>
      <c r="J425" s="35"/>
      <c r="K425" s="35"/>
    </row>
    <row r="426" spans="9:24" ht="12.75">
      <c r="I426" s="38">
        <f>ROUND((Source!CT108/IF(Source!BA108&lt;&gt;0,Source!BA108,1)*Source!I108),2)+ROUND((Source!CR108/IF(Source!BB108&lt;&gt;0,Source!BB108,1)*Source!I108),2)+SUM(I421:I424)</f>
        <v>2576</v>
      </c>
      <c r="J426" s="10"/>
      <c r="K426" s="38">
        <f>Source!S108+Source!Q108+SUM(K421:K424)</f>
        <v>2576</v>
      </c>
      <c r="L426">
        <f>ROUND((Source!CT108/IF(Source!BA108&lt;&gt;0,Source!BA108,1)*Source!I108),2)</f>
        <v>0</v>
      </c>
      <c r="M426" s="17">
        <f>I426</f>
        <v>2576</v>
      </c>
      <c r="N426" s="17">
        <f>K426</f>
        <v>2576</v>
      </c>
      <c r="O426">
        <f>ROUND(IF(Source!BI108=1,(ROUND((Source!CT108/IF(Source!BA108&lt;&gt;0,Source!BA108,1)*Source!I108),2)+ROUND((Source!CR108/IF(Source!BB108&lt;&gt;0,Source!BB108,1)*Source!I108),2)+ROUND((Source!CQ108/IF(Source!BC108&lt;&gt;0,Source!BC108,1)*Source!I108),2)+((Source!DN108/100)*ROUND((Source!CT108/IF(Source!BA108&lt;&gt;0,Source!BA108,1)*Source!I108),2))+((Source!DO108/100)*ROUND((Source!CT108/IF(Source!BA108&lt;&gt;0,Source!BA108,1)*Source!I108),2))+(ROUND((Source!CS108/IF(Source!BS108&lt;&gt;0,Source!BS108,1)*Source!I108),2)*1.75)),0),2)</f>
        <v>0</v>
      </c>
      <c r="P426">
        <f>ROUND(IF(Source!BI108=2,(ROUND((Source!CT108/IF(Source!BA108&lt;&gt;0,Source!BA108,1)*Source!I108),2)+ROUND((Source!CR108/IF(Source!BB108&lt;&gt;0,Source!BB108,1)*Source!I108),2)+ROUND((Source!CQ108/IF(Source!BC108&lt;&gt;0,Source!BC108,1)*Source!I108),2)+((Source!DN108/100)*ROUND((Source!CT108/IF(Source!BA108&lt;&gt;0,Source!BA108,1)*Source!I108),2))+((Source!DO108/100)*ROUND((Source!CT108/IF(Source!BA108&lt;&gt;0,Source!BA108,1)*Source!I108),2))+(ROUND((Source!CS108/IF(Source!BS108&lt;&gt;0,Source!BS108,1)*Source!I108),2)*1.75)),0),2)</f>
        <v>0</v>
      </c>
      <c r="Q426">
        <f>ROUND(IF(Source!BI108=3,(ROUND((Source!CT108/IF(Source!BA108&lt;&gt;0,Source!BA108,1)*Source!I108),2)+ROUND((Source!CR108/IF(Source!BB108&lt;&gt;0,Source!BB108,1)*Source!I108),2)+ROUND((Source!CQ108/IF(Source!BC108&lt;&gt;0,Source!BC108,1)*Source!I108),2)+((Source!DN108/100)*ROUND((Source!CT108/IF(Source!BA108&lt;&gt;0,Source!BA108,1)*Source!I108),2))+((Source!DO108/100)*ROUND((Source!CT108/IF(Source!BA108&lt;&gt;0,Source!BA108,1)*Source!I108),2))+(ROUND((Source!CS108/IF(Source!BS108&lt;&gt;0,Source!BS108,1)*Source!I108),2)*1.75)),0),2)</f>
        <v>0</v>
      </c>
      <c r="R426">
        <f>ROUND(IF(Source!BI108=4,(ROUND((Source!CT108/IF(Source!BA108&lt;&gt;0,Source!BA108,1)*Source!I108),2)+ROUND((Source!CR108/IF(Source!BB108&lt;&gt;0,Source!BB108,1)*Source!I108),2)+ROUND((Source!CQ108/IF(Source!BC108&lt;&gt;0,Source!BC108,1)*Source!I108),2)+((Source!DN108/100)*ROUND((Source!CT108/IF(Source!BA108&lt;&gt;0,Source!BA108,1)*Source!I108),2))+((Source!DO108/100)*ROUND((Source!CT108/IF(Source!BA108&lt;&gt;0,Source!BA108,1)*Source!I108),2))+(ROUND((Source!CS108/IF(Source!BS108&lt;&gt;0,Source!BS108,1)*Source!I108),2)*1.75)),0),2)</f>
        <v>2576</v>
      </c>
      <c r="U426">
        <f>IF(Source!BI108=1,Source!O108+Source!X108+Source!Y108+Source!R108*178/100,0)</f>
        <v>0</v>
      </c>
      <c r="V426">
        <f>IF(Source!BI108=2,Source!O108+Source!X108+Source!Y108+Source!R108*178/100,0)</f>
        <v>0</v>
      </c>
      <c r="W426">
        <f>IF(Source!BI108=3,Source!O108+Source!X108+Source!Y108+Source!R108*178/100,0)</f>
        <v>0</v>
      </c>
      <c r="X426">
        <f>IF(Source!BI108=4,Source!O108+Source!X108+Source!Y108+Source!R108*178/100,0)</f>
        <v>2576</v>
      </c>
    </row>
    <row r="427" spans="1:25" ht="36">
      <c r="A427" s="31" t="str">
        <f>Source!E109</f>
        <v>3</v>
      </c>
      <c r="B427" s="31" t="str">
        <f>Source!F109</f>
        <v>Прайс-лист</v>
      </c>
      <c r="C427" s="14" t="str">
        <f>Source!G109</f>
        <v>LAN-ORG-1U Органайзер для отвода патч-кордов от патч-панели 19" 1U</v>
      </c>
      <c r="D427" s="32" t="str">
        <f>Source!H109</f>
        <v>шт.</v>
      </c>
      <c r="E427" s="7">
        <f>ROUND(Source!I109,6)</f>
        <v>10</v>
      </c>
      <c r="F427" s="7"/>
      <c r="G427" s="7"/>
      <c r="H427" s="7"/>
      <c r="I427" s="7"/>
      <c r="J427" s="7"/>
      <c r="K427" s="7"/>
      <c r="Y427">
        <v>40</v>
      </c>
    </row>
    <row r="428" spans="1:11" ht="12.75">
      <c r="A428" s="7"/>
      <c r="B428" s="7"/>
      <c r="C428" s="7" t="s">
        <v>260</v>
      </c>
      <c r="D428" s="7"/>
      <c r="E428" s="7"/>
      <c r="F428" s="16">
        <f>Source!AO109</f>
        <v>0</v>
      </c>
      <c r="G428" s="33">
        <f>Source!DG109</f>
      </c>
      <c r="H428" s="7">
        <f>Source!AV109</f>
        <v>1</v>
      </c>
      <c r="I428" s="16">
        <f>ROUND((Source!CT109/IF(Source!BA109&lt;&gt;0,Source!BA109,1)*Source!I109),2)</f>
        <v>0</v>
      </c>
      <c r="J428" s="7">
        <f>Source!BA109</f>
        <v>1</v>
      </c>
      <c r="K428" s="16">
        <f>Source!S109</f>
        <v>0</v>
      </c>
    </row>
    <row r="429" spans="1:11" ht="12.75">
      <c r="A429" s="7"/>
      <c r="B429" s="7"/>
      <c r="C429" s="7" t="s">
        <v>261</v>
      </c>
      <c r="D429" s="7"/>
      <c r="E429" s="7"/>
      <c r="F429" s="16">
        <f>Source!AM109</f>
        <v>0</v>
      </c>
      <c r="G429" s="33">
        <f>Source!DE109</f>
      </c>
      <c r="H429" s="7">
        <f>Source!AV109</f>
        <v>1</v>
      </c>
      <c r="I429" s="16">
        <f>ROUND((Source!CR109/IF(Source!BB109&lt;&gt;0,Source!BB109,1)*Source!I109),2)</f>
        <v>0</v>
      </c>
      <c r="J429" s="7">
        <f>Source!BB109</f>
        <v>1</v>
      </c>
      <c r="K429" s="16">
        <f>Source!Q109</f>
        <v>0</v>
      </c>
    </row>
    <row r="430" spans="1:12" ht="12.75">
      <c r="A430" s="7"/>
      <c r="B430" s="7"/>
      <c r="C430" s="7" t="s">
        <v>262</v>
      </c>
      <c r="D430" s="7"/>
      <c r="E430" s="7"/>
      <c r="F430" s="16">
        <f>Source!AN109</f>
        <v>0</v>
      </c>
      <c r="G430" s="33">
        <f>Source!DF109</f>
      </c>
      <c r="H430" s="7">
        <f>Source!AV109</f>
        <v>1</v>
      </c>
      <c r="I430" s="34" t="str">
        <f>CONCATENATE("(",TEXT(+ROUND((Source!CS109/IF(J430&lt;&gt;0,J430,1)*Source!I109),2),"0,00"),")")</f>
        <v>(0,00)</v>
      </c>
      <c r="J430" s="7">
        <f>Source!BS109</f>
        <v>1</v>
      </c>
      <c r="K430" s="34" t="str">
        <f>CONCATENATE("(",TEXT(+Source!R109,"0,00"),")")</f>
        <v>(0,00)</v>
      </c>
      <c r="L430">
        <f>ROUND(IF(J430&lt;&gt;0,Source!R109/J430,Source!R109),2)</f>
        <v>0</v>
      </c>
    </row>
    <row r="431" spans="1:11" ht="12.75">
      <c r="A431" s="7"/>
      <c r="B431" s="7"/>
      <c r="C431" s="7" t="s">
        <v>263</v>
      </c>
      <c r="D431" s="7"/>
      <c r="E431" s="7"/>
      <c r="F431" s="16">
        <f>Source!AL109</f>
        <v>270.5</v>
      </c>
      <c r="G431" s="7">
        <f>Source!DD109</f>
      </c>
      <c r="H431" s="7">
        <f>Source!AW109</f>
        <v>1</v>
      </c>
      <c r="I431" s="16">
        <f>ROUND((Source!CQ109/IF(Source!BC109&lt;&gt;0,Source!BC109,1)*Source!I109),2)</f>
        <v>2705</v>
      </c>
      <c r="J431" s="7">
        <f>Source!BC109</f>
        <v>1</v>
      </c>
      <c r="K431" s="16">
        <f>Source!P109</f>
        <v>2705</v>
      </c>
    </row>
    <row r="432" spans="1:11" ht="12.75">
      <c r="A432" s="7"/>
      <c r="B432" s="7"/>
      <c r="C432" s="7" t="s">
        <v>264</v>
      </c>
      <c r="D432" s="7" t="s">
        <v>265</v>
      </c>
      <c r="E432" s="7">
        <f>Source!DN109</f>
        <v>0</v>
      </c>
      <c r="F432" s="7"/>
      <c r="G432" s="7"/>
      <c r="H432" s="7"/>
      <c r="I432" s="16">
        <f>ROUND((E432/100)*ROUND((Source!CT109/IF(Source!BA109&lt;&gt;0,Source!BA109,1)*Source!I109),2),2)</f>
        <v>0</v>
      </c>
      <c r="J432" s="7">
        <f>Source!AT109</f>
        <v>0</v>
      </c>
      <c r="K432" s="16">
        <f>Source!X109</f>
        <v>0</v>
      </c>
    </row>
    <row r="433" spans="1:11" ht="12.75">
      <c r="A433" s="7"/>
      <c r="B433" s="7"/>
      <c r="C433" s="7" t="s">
        <v>266</v>
      </c>
      <c r="D433" s="7" t="s">
        <v>265</v>
      </c>
      <c r="E433" s="7">
        <f>Source!DO109</f>
        <v>0</v>
      </c>
      <c r="F433" s="7"/>
      <c r="G433" s="7"/>
      <c r="H433" s="7"/>
      <c r="I433" s="16">
        <f>ROUND((E433/100)*ROUND((Source!CT109/IF(Source!BA109&lt;&gt;0,Source!BA109,1)*Source!I109),2),2)</f>
        <v>0</v>
      </c>
      <c r="J433" s="7">
        <f>Source!AU109</f>
        <v>0</v>
      </c>
      <c r="K433" s="16">
        <f>Source!Y109</f>
        <v>0</v>
      </c>
    </row>
    <row r="434" spans="1:11" ht="12.75">
      <c r="A434" s="7"/>
      <c r="B434" s="7"/>
      <c r="C434" s="7" t="s">
        <v>267</v>
      </c>
      <c r="D434" s="7" t="s">
        <v>265</v>
      </c>
      <c r="E434" s="7">
        <v>175</v>
      </c>
      <c r="F434" s="7"/>
      <c r="G434" s="7"/>
      <c r="H434" s="7"/>
      <c r="I434" s="16">
        <f>ROUND(ROUND((Source!CS109/IF(Source!BS109&lt;&gt;0,Source!BS109,1)*Source!I109),2)*1.75,2)</f>
        <v>0</v>
      </c>
      <c r="J434" s="7">
        <v>178</v>
      </c>
      <c r="K434" s="16">
        <f>ROUND(Source!R109*J434/100,2)</f>
        <v>0</v>
      </c>
    </row>
    <row r="435" spans="1:11" ht="12.75">
      <c r="A435" s="35"/>
      <c r="B435" s="35"/>
      <c r="C435" s="35" t="s">
        <v>268</v>
      </c>
      <c r="D435" s="35" t="s">
        <v>269</v>
      </c>
      <c r="E435" s="35">
        <f>Source!AQ109</f>
        <v>0</v>
      </c>
      <c r="F435" s="35"/>
      <c r="G435" s="36">
        <f>Source!DI109</f>
      </c>
      <c r="H435" s="35">
        <f>Source!AV109</f>
        <v>1</v>
      </c>
      <c r="I435" s="37">
        <f>ROUND(Source!U109,2)</f>
        <v>0</v>
      </c>
      <c r="J435" s="35"/>
      <c r="K435" s="35"/>
    </row>
    <row r="436" spans="9:24" ht="12.75">
      <c r="I436" s="38">
        <f>ROUND((Source!CT109/IF(Source!BA109&lt;&gt;0,Source!BA109,1)*Source!I109),2)+ROUND((Source!CR109/IF(Source!BB109&lt;&gt;0,Source!BB109,1)*Source!I109),2)+SUM(I431:I434)</f>
        <v>2705</v>
      </c>
      <c r="J436" s="10"/>
      <c r="K436" s="38">
        <f>Source!S109+Source!Q109+SUM(K431:K434)</f>
        <v>2705</v>
      </c>
      <c r="L436">
        <f>ROUND((Source!CT109/IF(Source!BA109&lt;&gt;0,Source!BA109,1)*Source!I109),2)</f>
        <v>0</v>
      </c>
      <c r="M436" s="17">
        <f>I436</f>
        <v>2705</v>
      </c>
      <c r="N436" s="17">
        <f>K436</f>
        <v>2705</v>
      </c>
      <c r="O436">
        <f>ROUND(IF(Source!BI109=1,(ROUND((Source!CT109/IF(Source!BA109&lt;&gt;0,Source!BA109,1)*Source!I109),2)+ROUND((Source!CR109/IF(Source!BB109&lt;&gt;0,Source!BB109,1)*Source!I109),2)+ROUND((Source!CQ109/IF(Source!BC109&lt;&gt;0,Source!BC109,1)*Source!I109),2)+((Source!DN109/100)*ROUND((Source!CT109/IF(Source!BA109&lt;&gt;0,Source!BA109,1)*Source!I109),2))+((Source!DO109/100)*ROUND((Source!CT109/IF(Source!BA109&lt;&gt;0,Source!BA109,1)*Source!I109),2))+(ROUND((Source!CS109/IF(Source!BS109&lt;&gt;0,Source!BS109,1)*Source!I109),2)*1.75)),0),2)</f>
        <v>0</v>
      </c>
      <c r="P436">
        <f>ROUND(IF(Source!BI109=2,(ROUND((Source!CT109/IF(Source!BA109&lt;&gt;0,Source!BA109,1)*Source!I109),2)+ROUND((Source!CR109/IF(Source!BB109&lt;&gt;0,Source!BB109,1)*Source!I109),2)+ROUND((Source!CQ109/IF(Source!BC109&lt;&gt;0,Source!BC109,1)*Source!I109),2)+((Source!DN109/100)*ROUND((Source!CT109/IF(Source!BA109&lt;&gt;0,Source!BA109,1)*Source!I109),2))+((Source!DO109/100)*ROUND((Source!CT109/IF(Source!BA109&lt;&gt;0,Source!BA109,1)*Source!I109),2))+(ROUND((Source!CS109/IF(Source!BS109&lt;&gt;0,Source!BS109,1)*Source!I109),2)*1.75)),0),2)</f>
        <v>0</v>
      </c>
      <c r="Q436">
        <f>ROUND(IF(Source!BI109=3,(ROUND((Source!CT109/IF(Source!BA109&lt;&gt;0,Source!BA109,1)*Source!I109),2)+ROUND((Source!CR109/IF(Source!BB109&lt;&gt;0,Source!BB109,1)*Source!I109),2)+ROUND((Source!CQ109/IF(Source!BC109&lt;&gt;0,Source!BC109,1)*Source!I109),2)+((Source!DN109/100)*ROUND((Source!CT109/IF(Source!BA109&lt;&gt;0,Source!BA109,1)*Source!I109),2))+((Source!DO109/100)*ROUND((Source!CT109/IF(Source!BA109&lt;&gt;0,Source!BA109,1)*Source!I109),2))+(ROUND((Source!CS109/IF(Source!BS109&lt;&gt;0,Source!BS109,1)*Source!I109),2)*1.75)),0),2)</f>
        <v>0</v>
      </c>
      <c r="R436">
        <f>ROUND(IF(Source!BI109=4,(ROUND((Source!CT109/IF(Source!BA109&lt;&gt;0,Source!BA109,1)*Source!I109),2)+ROUND((Source!CR109/IF(Source!BB109&lt;&gt;0,Source!BB109,1)*Source!I109),2)+ROUND((Source!CQ109/IF(Source!BC109&lt;&gt;0,Source!BC109,1)*Source!I109),2)+((Source!DN109/100)*ROUND((Source!CT109/IF(Source!BA109&lt;&gt;0,Source!BA109,1)*Source!I109),2))+((Source!DO109/100)*ROUND((Source!CT109/IF(Source!BA109&lt;&gt;0,Source!BA109,1)*Source!I109),2))+(ROUND((Source!CS109/IF(Source!BS109&lt;&gt;0,Source!BS109,1)*Source!I109),2)*1.75)),0),2)</f>
        <v>2705</v>
      </c>
      <c r="U436">
        <f>IF(Source!BI109=1,Source!O109+Source!X109+Source!Y109+Source!R109*178/100,0)</f>
        <v>0</v>
      </c>
      <c r="V436">
        <f>IF(Source!BI109=2,Source!O109+Source!X109+Source!Y109+Source!R109*178/100,0)</f>
        <v>0</v>
      </c>
      <c r="W436">
        <f>IF(Source!BI109=3,Source!O109+Source!X109+Source!Y109+Source!R109*178/100,0)</f>
        <v>0</v>
      </c>
      <c r="X436">
        <f>IF(Source!BI109=4,Source!O109+Source!X109+Source!Y109+Source!R109*178/100,0)</f>
        <v>2705</v>
      </c>
    </row>
    <row r="437" spans="1:25" ht="48">
      <c r="A437" s="31" t="str">
        <f>Source!E110</f>
        <v>4</v>
      </c>
      <c r="B437" s="31" t="str">
        <f>Source!F110</f>
        <v>Прайс-лист</v>
      </c>
      <c r="C437" s="14" t="str">
        <f>Source!G110</f>
        <v>TWT-CBW-BP Щеточный кабельный ввод для напольных шкафов Business и настенных шкафов Pro, серый, (шт.)</v>
      </c>
      <c r="D437" s="32" t="str">
        <f>Source!H110</f>
        <v>шт.</v>
      </c>
      <c r="E437" s="7">
        <f>ROUND(Source!I110,6)</f>
        <v>1</v>
      </c>
      <c r="F437" s="7"/>
      <c r="G437" s="7"/>
      <c r="H437" s="7"/>
      <c r="I437" s="7"/>
      <c r="J437" s="7"/>
      <c r="K437" s="7"/>
      <c r="Y437">
        <v>41</v>
      </c>
    </row>
    <row r="438" spans="1:11" ht="12.75">
      <c r="A438" s="7"/>
      <c r="B438" s="7"/>
      <c r="C438" s="7" t="s">
        <v>260</v>
      </c>
      <c r="D438" s="7"/>
      <c r="E438" s="7"/>
      <c r="F438" s="16">
        <f>Source!AO110</f>
        <v>0</v>
      </c>
      <c r="G438" s="33">
        <f>Source!DG110</f>
      </c>
      <c r="H438" s="7">
        <f>Source!AV110</f>
        <v>1</v>
      </c>
      <c r="I438" s="16">
        <f>ROUND((Source!CT110/IF(Source!BA110&lt;&gt;0,Source!BA110,1)*Source!I110),2)</f>
        <v>0</v>
      </c>
      <c r="J438" s="7">
        <f>Source!BA110</f>
        <v>1</v>
      </c>
      <c r="K438" s="16">
        <f>Source!S110</f>
        <v>0</v>
      </c>
    </row>
    <row r="439" spans="1:11" ht="12.75">
      <c r="A439" s="7"/>
      <c r="B439" s="7"/>
      <c r="C439" s="7" t="s">
        <v>261</v>
      </c>
      <c r="D439" s="7"/>
      <c r="E439" s="7"/>
      <c r="F439" s="16">
        <f>Source!AM110</f>
        <v>0</v>
      </c>
      <c r="G439" s="33">
        <f>Source!DE110</f>
      </c>
      <c r="H439" s="7">
        <f>Source!AV110</f>
        <v>1</v>
      </c>
      <c r="I439" s="16">
        <f>ROUND((Source!CR110/IF(Source!BB110&lt;&gt;0,Source!BB110,1)*Source!I110),2)</f>
        <v>0</v>
      </c>
      <c r="J439" s="7">
        <f>Source!BB110</f>
        <v>1</v>
      </c>
      <c r="K439" s="16">
        <f>Source!Q110</f>
        <v>0</v>
      </c>
    </row>
    <row r="440" spans="1:12" ht="12.75">
      <c r="A440" s="7"/>
      <c r="B440" s="7"/>
      <c r="C440" s="7" t="s">
        <v>262</v>
      </c>
      <c r="D440" s="7"/>
      <c r="E440" s="7"/>
      <c r="F440" s="16">
        <f>Source!AN110</f>
        <v>0</v>
      </c>
      <c r="G440" s="33">
        <f>Source!DF110</f>
      </c>
      <c r="H440" s="7">
        <f>Source!AV110</f>
        <v>1</v>
      </c>
      <c r="I440" s="34" t="str">
        <f>CONCATENATE("(",TEXT(+ROUND((Source!CS110/IF(J440&lt;&gt;0,J440,1)*Source!I110),2),"0,00"),")")</f>
        <v>(0,00)</v>
      </c>
      <c r="J440" s="7">
        <f>Source!BS110</f>
        <v>1</v>
      </c>
      <c r="K440" s="34" t="str">
        <f>CONCATENATE("(",TEXT(+Source!R110,"0,00"),")")</f>
        <v>(0,00)</v>
      </c>
      <c r="L440">
        <f>ROUND(IF(J440&lt;&gt;0,Source!R110/J440,Source!R110),2)</f>
        <v>0</v>
      </c>
    </row>
    <row r="441" spans="1:11" ht="12.75">
      <c r="A441" s="7"/>
      <c r="B441" s="7"/>
      <c r="C441" s="7" t="s">
        <v>263</v>
      </c>
      <c r="D441" s="7"/>
      <c r="E441" s="7"/>
      <c r="F441" s="16">
        <f>Source!AL110</f>
        <v>909.8</v>
      </c>
      <c r="G441" s="7">
        <f>Source!DD110</f>
      </c>
      <c r="H441" s="7">
        <f>Source!AW110</f>
        <v>1</v>
      </c>
      <c r="I441" s="16">
        <f>ROUND((Source!CQ110/IF(Source!BC110&lt;&gt;0,Source!BC110,1)*Source!I110),2)</f>
        <v>909.8</v>
      </c>
      <c r="J441" s="7">
        <f>Source!BC110</f>
        <v>1</v>
      </c>
      <c r="K441" s="16">
        <f>Source!P110</f>
        <v>909.8</v>
      </c>
    </row>
    <row r="442" spans="1:11" ht="12.75">
      <c r="A442" s="7"/>
      <c r="B442" s="7"/>
      <c r="C442" s="7" t="s">
        <v>264</v>
      </c>
      <c r="D442" s="7" t="s">
        <v>265</v>
      </c>
      <c r="E442" s="7">
        <f>Source!DN110</f>
        <v>0</v>
      </c>
      <c r="F442" s="7"/>
      <c r="G442" s="7"/>
      <c r="H442" s="7"/>
      <c r="I442" s="16">
        <f>ROUND((E442/100)*ROUND((Source!CT110/IF(Source!BA110&lt;&gt;0,Source!BA110,1)*Source!I110),2),2)</f>
        <v>0</v>
      </c>
      <c r="J442" s="7">
        <f>Source!AT110</f>
        <v>0</v>
      </c>
      <c r="K442" s="16">
        <f>Source!X110</f>
        <v>0</v>
      </c>
    </row>
    <row r="443" spans="1:11" ht="12.75">
      <c r="A443" s="7"/>
      <c r="B443" s="7"/>
      <c r="C443" s="7" t="s">
        <v>266</v>
      </c>
      <c r="D443" s="7" t="s">
        <v>265</v>
      </c>
      <c r="E443" s="7">
        <f>Source!DO110</f>
        <v>0</v>
      </c>
      <c r="F443" s="7"/>
      <c r="G443" s="7"/>
      <c r="H443" s="7"/>
      <c r="I443" s="16">
        <f>ROUND((E443/100)*ROUND((Source!CT110/IF(Source!BA110&lt;&gt;0,Source!BA110,1)*Source!I110),2),2)</f>
        <v>0</v>
      </c>
      <c r="J443" s="7">
        <f>Source!AU110</f>
        <v>0</v>
      </c>
      <c r="K443" s="16">
        <f>Source!Y110</f>
        <v>0</v>
      </c>
    </row>
    <row r="444" spans="1:11" ht="12.75">
      <c r="A444" s="7"/>
      <c r="B444" s="7"/>
      <c r="C444" s="7" t="s">
        <v>267</v>
      </c>
      <c r="D444" s="7" t="s">
        <v>265</v>
      </c>
      <c r="E444" s="7">
        <v>175</v>
      </c>
      <c r="F444" s="7"/>
      <c r="G444" s="7"/>
      <c r="H444" s="7"/>
      <c r="I444" s="16">
        <f>ROUND(ROUND((Source!CS110/IF(Source!BS110&lt;&gt;0,Source!BS110,1)*Source!I110),2)*1.75,2)</f>
        <v>0</v>
      </c>
      <c r="J444" s="7">
        <v>178</v>
      </c>
      <c r="K444" s="16">
        <f>ROUND(Source!R110*J444/100,2)</f>
        <v>0</v>
      </c>
    </row>
    <row r="445" spans="1:11" ht="12.75">
      <c r="A445" s="35"/>
      <c r="B445" s="35"/>
      <c r="C445" s="35" t="s">
        <v>268</v>
      </c>
      <c r="D445" s="35" t="s">
        <v>269</v>
      </c>
      <c r="E445" s="35">
        <f>Source!AQ110</f>
        <v>0</v>
      </c>
      <c r="F445" s="35"/>
      <c r="G445" s="36">
        <f>Source!DI110</f>
      </c>
      <c r="H445" s="35">
        <f>Source!AV110</f>
        <v>1</v>
      </c>
      <c r="I445" s="37">
        <f>ROUND(Source!U110,2)</f>
        <v>0</v>
      </c>
      <c r="J445" s="35"/>
      <c r="K445" s="35"/>
    </row>
    <row r="446" spans="9:24" ht="12.75">
      <c r="I446" s="38">
        <f>ROUND((Source!CT110/IF(Source!BA110&lt;&gt;0,Source!BA110,1)*Source!I110),2)+ROUND((Source!CR110/IF(Source!BB110&lt;&gt;0,Source!BB110,1)*Source!I110),2)+SUM(I441:I444)</f>
        <v>909.8</v>
      </c>
      <c r="J446" s="10"/>
      <c r="K446" s="38">
        <f>Source!S110+Source!Q110+SUM(K441:K444)</f>
        <v>909.8</v>
      </c>
      <c r="L446">
        <f>ROUND((Source!CT110/IF(Source!BA110&lt;&gt;0,Source!BA110,1)*Source!I110),2)</f>
        <v>0</v>
      </c>
      <c r="M446" s="17">
        <f>I446</f>
        <v>909.8</v>
      </c>
      <c r="N446" s="17">
        <f>K446</f>
        <v>909.8</v>
      </c>
      <c r="O446">
        <f>ROUND(IF(Source!BI110=1,(ROUND((Source!CT110/IF(Source!BA110&lt;&gt;0,Source!BA110,1)*Source!I110),2)+ROUND((Source!CR110/IF(Source!BB110&lt;&gt;0,Source!BB110,1)*Source!I110),2)+ROUND((Source!CQ110/IF(Source!BC110&lt;&gt;0,Source!BC110,1)*Source!I110),2)+((Source!DN110/100)*ROUND((Source!CT110/IF(Source!BA110&lt;&gt;0,Source!BA110,1)*Source!I110),2))+((Source!DO110/100)*ROUND((Source!CT110/IF(Source!BA110&lt;&gt;0,Source!BA110,1)*Source!I110),2))+(ROUND((Source!CS110/IF(Source!BS110&lt;&gt;0,Source!BS110,1)*Source!I110),2)*1.75)),0),2)</f>
        <v>0</v>
      </c>
      <c r="P446">
        <f>ROUND(IF(Source!BI110=2,(ROUND((Source!CT110/IF(Source!BA110&lt;&gt;0,Source!BA110,1)*Source!I110),2)+ROUND((Source!CR110/IF(Source!BB110&lt;&gt;0,Source!BB110,1)*Source!I110),2)+ROUND((Source!CQ110/IF(Source!BC110&lt;&gt;0,Source!BC110,1)*Source!I110),2)+((Source!DN110/100)*ROUND((Source!CT110/IF(Source!BA110&lt;&gt;0,Source!BA110,1)*Source!I110),2))+((Source!DO110/100)*ROUND((Source!CT110/IF(Source!BA110&lt;&gt;0,Source!BA110,1)*Source!I110),2))+(ROUND((Source!CS110/IF(Source!BS110&lt;&gt;0,Source!BS110,1)*Source!I110),2)*1.75)),0),2)</f>
        <v>0</v>
      </c>
      <c r="Q446">
        <f>ROUND(IF(Source!BI110=3,(ROUND((Source!CT110/IF(Source!BA110&lt;&gt;0,Source!BA110,1)*Source!I110),2)+ROUND((Source!CR110/IF(Source!BB110&lt;&gt;0,Source!BB110,1)*Source!I110),2)+ROUND((Source!CQ110/IF(Source!BC110&lt;&gt;0,Source!BC110,1)*Source!I110),2)+((Source!DN110/100)*ROUND((Source!CT110/IF(Source!BA110&lt;&gt;0,Source!BA110,1)*Source!I110),2))+((Source!DO110/100)*ROUND((Source!CT110/IF(Source!BA110&lt;&gt;0,Source!BA110,1)*Source!I110),2))+(ROUND((Source!CS110/IF(Source!BS110&lt;&gt;0,Source!BS110,1)*Source!I110),2)*1.75)),0),2)</f>
        <v>0</v>
      </c>
      <c r="R446">
        <f>ROUND(IF(Source!BI110=4,(ROUND((Source!CT110/IF(Source!BA110&lt;&gt;0,Source!BA110,1)*Source!I110),2)+ROUND((Source!CR110/IF(Source!BB110&lt;&gt;0,Source!BB110,1)*Source!I110),2)+ROUND((Source!CQ110/IF(Source!BC110&lt;&gt;0,Source!BC110,1)*Source!I110),2)+((Source!DN110/100)*ROUND((Source!CT110/IF(Source!BA110&lt;&gt;0,Source!BA110,1)*Source!I110),2))+((Source!DO110/100)*ROUND((Source!CT110/IF(Source!BA110&lt;&gt;0,Source!BA110,1)*Source!I110),2))+(ROUND((Source!CS110/IF(Source!BS110&lt;&gt;0,Source!BS110,1)*Source!I110),2)*1.75)),0),2)</f>
        <v>909.8</v>
      </c>
      <c r="U446">
        <f>IF(Source!BI110=1,Source!O110+Source!X110+Source!Y110+Source!R110*178/100,0)</f>
        <v>0</v>
      </c>
      <c r="V446">
        <f>IF(Source!BI110=2,Source!O110+Source!X110+Source!Y110+Source!R110*178/100,0)</f>
        <v>0</v>
      </c>
      <c r="W446">
        <f>IF(Source!BI110=3,Source!O110+Source!X110+Source!Y110+Source!R110*178/100,0)</f>
        <v>0</v>
      </c>
      <c r="X446">
        <f>IF(Source!BI110=4,Source!O110+Source!X110+Source!Y110+Source!R110*178/100,0)</f>
        <v>909.8</v>
      </c>
    </row>
    <row r="447" spans="1:25" ht="24">
      <c r="A447" s="31" t="str">
        <f>Source!E111</f>
        <v>5</v>
      </c>
      <c r="B447" s="31" t="str">
        <f>Source!F111</f>
        <v>Прайс-лист</v>
      </c>
      <c r="C447" s="14" t="str">
        <f>Source!G111</f>
        <v>TWT-CB-EARTH-BAR Шина заземления, 19", (шт.)</v>
      </c>
      <c r="D447" s="32" t="str">
        <f>Source!H111</f>
        <v>шт.</v>
      </c>
      <c r="E447" s="7">
        <f>ROUND(Source!I111,6)</f>
        <v>1</v>
      </c>
      <c r="F447" s="7"/>
      <c r="G447" s="7"/>
      <c r="H447" s="7"/>
      <c r="I447" s="7"/>
      <c r="J447" s="7"/>
      <c r="K447" s="7"/>
      <c r="Y447">
        <v>42</v>
      </c>
    </row>
    <row r="448" spans="1:11" ht="12.75">
      <c r="A448" s="7"/>
      <c r="B448" s="7"/>
      <c r="C448" s="7" t="s">
        <v>260</v>
      </c>
      <c r="D448" s="7"/>
      <c r="E448" s="7"/>
      <c r="F448" s="16">
        <f>Source!AO111</f>
        <v>0</v>
      </c>
      <c r="G448" s="33">
        <f>Source!DG111</f>
      </c>
      <c r="H448" s="7">
        <f>Source!AV111</f>
        <v>1</v>
      </c>
      <c r="I448" s="16">
        <f>ROUND((Source!CT111/IF(Source!BA111&lt;&gt;0,Source!BA111,1)*Source!I111),2)</f>
        <v>0</v>
      </c>
      <c r="J448" s="7">
        <f>Source!BA111</f>
        <v>1</v>
      </c>
      <c r="K448" s="16">
        <f>Source!S111</f>
        <v>0</v>
      </c>
    </row>
    <row r="449" spans="1:11" ht="12.75">
      <c r="A449" s="7"/>
      <c r="B449" s="7"/>
      <c r="C449" s="7" t="s">
        <v>261</v>
      </c>
      <c r="D449" s="7"/>
      <c r="E449" s="7"/>
      <c r="F449" s="16">
        <f>Source!AM111</f>
        <v>0</v>
      </c>
      <c r="G449" s="33">
        <f>Source!DE111</f>
      </c>
      <c r="H449" s="7">
        <f>Source!AV111</f>
        <v>1</v>
      </c>
      <c r="I449" s="16">
        <f>ROUND((Source!CR111/IF(Source!BB111&lt;&gt;0,Source!BB111,1)*Source!I111),2)</f>
        <v>0</v>
      </c>
      <c r="J449" s="7">
        <f>Source!BB111</f>
        <v>1</v>
      </c>
      <c r="K449" s="16">
        <f>Source!Q111</f>
        <v>0</v>
      </c>
    </row>
    <row r="450" spans="1:12" ht="12.75">
      <c r="A450" s="7"/>
      <c r="B450" s="7"/>
      <c r="C450" s="7" t="s">
        <v>262</v>
      </c>
      <c r="D450" s="7"/>
      <c r="E450" s="7"/>
      <c r="F450" s="16">
        <f>Source!AN111</f>
        <v>0</v>
      </c>
      <c r="G450" s="33">
        <f>Source!DF111</f>
      </c>
      <c r="H450" s="7">
        <f>Source!AV111</f>
        <v>1</v>
      </c>
      <c r="I450" s="34" t="str">
        <f>CONCATENATE("(",TEXT(+ROUND((Source!CS111/IF(J450&lt;&gt;0,J450,1)*Source!I111),2),"0,00"),")")</f>
        <v>(0,00)</v>
      </c>
      <c r="J450" s="7">
        <f>Source!BS111</f>
        <v>1</v>
      </c>
      <c r="K450" s="34" t="str">
        <f>CONCATENATE("(",TEXT(+Source!R111,"0,00"),")")</f>
        <v>(0,00)</v>
      </c>
      <c r="L450">
        <f>ROUND(IF(J450&lt;&gt;0,Source!R111/J450,Source!R111),2)</f>
        <v>0</v>
      </c>
    </row>
    <row r="451" spans="1:11" ht="12.75">
      <c r="A451" s="7"/>
      <c r="B451" s="7"/>
      <c r="C451" s="7" t="s">
        <v>263</v>
      </c>
      <c r="D451" s="7"/>
      <c r="E451" s="7"/>
      <c r="F451" s="16">
        <f>Source!AL111</f>
        <v>636.7</v>
      </c>
      <c r="G451" s="7">
        <f>Source!DD111</f>
      </c>
      <c r="H451" s="7">
        <f>Source!AW111</f>
        <v>1</v>
      </c>
      <c r="I451" s="16">
        <f>ROUND((Source!CQ111/IF(Source!BC111&lt;&gt;0,Source!BC111,1)*Source!I111),2)</f>
        <v>636.7</v>
      </c>
      <c r="J451" s="7">
        <f>Source!BC111</f>
        <v>1</v>
      </c>
      <c r="K451" s="16">
        <f>Source!P111</f>
        <v>636.7</v>
      </c>
    </row>
    <row r="452" spans="1:11" ht="12.75">
      <c r="A452" s="7"/>
      <c r="B452" s="7"/>
      <c r="C452" s="7" t="s">
        <v>264</v>
      </c>
      <c r="D452" s="7" t="s">
        <v>265</v>
      </c>
      <c r="E452" s="7">
        <f>Source!DN111</f>
        <v>0</v>
      </c>
      <c r="F452" s="7"/>
      <c r="G452" s="7"/>
      <c r="H452" s="7"/>
      <c r="I452" s="16">
        <f>ROUND((E452/100)*ROUND((Source!CT111/IF(Source!BA111&lt;&gt;0,Source!BA111,1)*Source!I111),2),2)</f>
        <v>0</v>
      </c>
      <c r="J452" s="7">
        <f>Source!AT111</f>
        <v>0</v>
      </c>
      <c r="K452" s="16">
        <f>Source!X111</f>
        <v>0</v>
      </c>
    </row>
    <row r="453" spans="1:11" ht="12.75">
      <c r="A453" s="7"/>
      <c r="B453" s="7"/>
      <c r="C453" s="7" t="s">
        <v>266</v>
      </c>
      <c r="D453" s="7" t="s">
        <v>265</v>
      </c>
      <c r="E453" s="7">
        <f>Source!DO111</f>
        <v>0</v>
      </c>
      <c r="F453" s="7"/>
      <c r="G453" s="7"/>
      <c r="H453" s="7"/>
      <c r="I453" s="16">
        <f>ROUND((E453/100)*ROUND((Source!CT111/IF(Source!BA111&lt;&gt;0,Source!BA111,1)*Source!I111),2),2)</f>
        <v>0</v>
      </c>
      <c r="J453" s="7">
        <f>Source!AU111</f>
        <v>0</v>
      </c>
      <c r="K453" s="16">
        <f>Source!Y111</f>
        <v>0</v>
      </c>
    </row>
    <row r="454" spans="1:11" ht="12.75">
      <c r="A454" s="7"/>
      <c r="B454" s="7"/>
      <c r="C454" s="7" t="s">
        <v>267</v>
      </c>
      <c r="D454" s="7" t="s">
        <v>265</v>
      </c>
      <c r="E454" s="7">
        <v>175</v>
      </c>
      <c r="F454" s="7"/>
      <c r="G454" s="7"/>
      <c r="H454" s="7"/>
      <c r="I454" s="16">
        <f>ROUND(ROUND((Source!CS111/IF(Source!BS111&lt;&gt;0,Source!BS111,1)*Source!I111),2)*1.75,2)</f>
        <v>0</v>
      </c>
      <c r="J454" s="7">
        <v>178</v>
      </c>
      <c r="K454" s="16">
        <f>ROUND(Source!R111*J454/100,2)</f>
        <v>0</v>
      </c>
    </row>
    <row r="455" spans="1:11" ht="12.75">
      <c r="A455" s="35"/>
      <c r="B455" s="35"/>
      <c r="C455" s="35" t="s">
        <v>268</v>
      </c>
      <c r="D455" s="35" t="s">
        <v>269</v>
      </c>
      <c r="E455" s="35">
        <f>Source!AQ111</f>
        <v>0</v>
      </c>
      <c r="F455" s="35"/>
      <c r="G455" s="36">
        <f>Source!DI111</f>
      </c>
      <c r="H455" s="35">
        <f>Source!AV111</f>
        <v>1</v>
      </c>
      <c r="I455" s="37">
        <f>ROUND(Source!U111,2)</f>
        <v>0</v>
      </c>
      <c r="J455" s="35"/>
      <c r="K455" s="35"/>
    </row>
    <row r="456" spans="9:24" ht="12.75">
      <c r="I456" s="38">
        <f>ROUND((Source!CT111/IF(Source!BA111&lt;&gt;0,Source!BA111,1)*Source!I111),2)+ROUND((Source!CR111/IF(Source!BB111&lt;&gt;0,Source!BB111,1)*Source!I111),2)+SUM(I451:I454)</f>
        <v>636.7</v>
      </c>
      <c r="J456" s="10"/>
      <c r="K456" s="38">
        <f>Source!S111+Source!Q111+SUM(K451:K454)</f>
        <v>636.7</v>
      </c>
      <c r="L456">
        <f>ROUND((Source!CT111/IF(Source!BA111&lt;&gt;0,Source!BA111,1)*Source!I111),2)</f>
        <v>0</v>
      </c>
      <c r="M456" s="17">
        <f>I456</f>
        <v>636.7</v>
      </c>
      <c r="N456" s="17">
        <f>K456</f>
        <v>636.7</v>
      </c>
      <c r="O456">
        <f>ROUND(IF(Source!BI111=1,(ROUND((Source!CT111/IF(Source!BA111&lt;&gt;0,Source!BA111,1)*Source!I111),2)+ROUND((Source!CR111/IF(Source!BB111&lt;&gt;0,Source!BB111,1)*Source!I111),2)+ROUND((Source!CQ111/IF(Source!BC111&lt;&gt;0,Source!BC111,1)*Source!I111),2)+((Source!DN111/100)*ROUND((Source!CT111/IF(Source!BA111&lt;&gt;0,Source!BA111,1)*Source!I111),2))+((Source!DO111/100)*ROUND((Source!CT111/IF(Source!BA111&lt;&gt;0,Source!BA111,1)*Source!I111),2))+(ROUND((Source!CS111/IF(Source!BS111&lt;&gt;0,Source!BS111,1)*Source!I111),2)*1.75)),0),2)</f>
        <v>0</v>
      </c>
      <c r="P456">
        <f>ROUND(IF(Source!BI111=2,(ROUND((Source!CT111/IF(Source!BA111&lt;&gt;0,Source!BA111,1)*Source!I111),2)+ROUND((Source!CR111/IF(Source!BB111&lt;&gt;0,Source!BB111,1)*Source!I111),2)+ROUND((Source!CQ111/IF(Source!BC111&lt;&gt;0,Source!BC111,1)*Source!I111),2)+((Source!DN111/100)*ROUND((Source!CT111/IF(Source!BA111&lt;&gt;0,Source!BA111,1)*Source!I111),2))+((Source!DO111/100)*ROUND((Source!CT111/IF(Source!BA111&lt;&gt;0,Source!BA111,1)*Source!I111),2))+(ROUND((Source!CS111/IF(Source!BS111&lt;&gt;0,Source!BS111,1)*Source!I111),2)*1.75)),0),2)</f>
        <v>0</v>
      </c>
      <c r="Q456">
        <f>ROUND(IF(Source!BI111=3,(ROUND((Source!CT111/IF(Source!BA111&lt;&gt;0,Source!BA111,1)*Source!I111),2)+ROUND((Source!CR111/IF(Source!BB111&lt;&gt;0,Source!BB111,1)*Source!I111),2)+ROUND((Source!CQ111/IF(Source!BC111&lt;&gt;0,Source!BC111,1)*Source!I111),2)+((Source!DN111/100)*ROUND((Source!CT111/IF(Source!BA111&lt;&gt;0,Source!BA111,1)*Source!I111),2))+((Source!DO111/100)*ROUND((Source!CT111/IF(Source!BA111&lt;&gt;0,Source!BA111,1)*Source!I111),2))+(ROUND((Source!CS111/IF(Source!BS111&lt;&gt;0,Source!BS111,1)*Source!I111),2)*1.75)),0),2)</f>
        <v>0</v>
      </c>
      <c r="R456">
        <f>ROUND(IF(Source!BI111=4,(ROUND((Source!CT111/IF(Source!BA111&lt;&gt;0,Source!BA111,1)*Source!I111),2)+ROUND((Source!CR111/IF(Source!BB111&lt;&gt;0,Source!BB111,1)*Source!I111),2)+ROUND((Source!CQ111/IF(Source!BC111&lt;&gt;0,Source!BC111,1)*Source!I111),2)+((Source!DN111/100)*ROUND((Source!CT111/IF(Source!BA111&lt;&gt;0,Source!BA111,1)*Source!I111),2))+((Source!DO111/100)*ROUND((Source!CT111/IF(Source!BA111&lt;&gt;0,Source!BA111,1)*Source!I111),2))+(ROUND((Source!CS111/IF(Source!BS111&lt;&gt;0,Source!BS111,1)*Source!I111),2)*1.75)),0),2)</f>
        <v>636.7</v>
      </c>
      <c r="U456">
        <f>IF(Source!BI111=1,Source!O111+Source!X111+Source!Y111+Source!R111*178/100,0)</f>
        <v>0</v>
      </c>
      <c r="V456">
        <f>IF(Source!BI111=2,Source!O111+Source!X111+Source!Y111+Source!R111*178/100,0)</f>
        <v>0</v>
      </c>
      <c r="W456">
        <f>IF(Source!BI111=3,Source!O111+Source!X111+Source!Y111+Source!R111*178/100,0)</f>
        <v>0</v>
      </c>
      <c r="X456">
        <f>IF(Source!BI111=4,Source!O111+Source!X111+Source!Y111+Source!R111*178/100,0)</f>
        <v>636.7</v>
      </c>
    </row>
    <row r="457" spans="1:25" ht="24">
      <c r="A457" s="31" t="str">
        <f>Source!E112</f>
        <v>6</v>
      </c>
      <c r="B457" s="31" t="str">
        <f>Source!F112</f>
        <v>Прайс-лист</v>
      </c>
      <c r="C457" s="14" t="str">
        <f>Source!G112</f>
        <v>Блок розеток 19" 9 шт., 10A 250V, без шнура питания, (шт.)</v>
      </c>
      <c r="D457" s="32" t="str">
        <f>Source!H112</f>
        <v>шт.</v>
      </c>
      <c r="E457" s="7">
        <f>ROUND(Source!I112,6)</f>
        <v>1</v>
      </c>
      <c r="F457" s="7"/>
      <c r="G457" s="7"/>
      <c r="H457" s="7"/>
      <c r="I457" s="7"/>
      <c r="J457" s="7"/>
      <c r="K457" s="7"/>
      <c r="Y457">
        <v>43</v>
      </c>
    </row>
    <row r="458" spans="1:11" ht="12.75">
      <c r="A458" s="7"/>
      <c r="B458" s="7"/>
      <c r="C458" s="7" t="s">
        <v>260</v>
      </c>
      <c r="D458" s="7"/>
      <c r="E458" s="7"/>
      <c r="F458" s="16">
        <f>Source!AO112</f>
        <v>0</v>
      </c>
      <c r="G458" s="33">
        <f>Source!DG112</f>
      </c>
      <c r="H458" s="7">
        <f>Source!AV112</f>
        <v>1</v>
      </c>
      <c r="I458" s="16">
        <f>ROUND((Source!CT112/IF(Source!BA112&lt;&gt;0,Source!BA112,1)*Source!I112),2)</f>
        <v>0</v>
      </c>
      <c r="J458" s="7">
        <f>Source!BA112</f>
        <v>1</v>
      </c>
      <c r="K458" s="16">
        <f>Source!S112</f>
        <v>0</v>
      </c>
    </row>
    <row r="459" spans="1:11" ht="12.75">
      <c r="A459" s="7"/>
      <c r="B459" s="7"/>
      <c r="C459" s="7" t="s">
        <v>261</v>
      </c>
      <c r="D459" s="7"/>
      <c r="E459" s="7"/>
      <c r="F459" s="16">
        <f>Source!AM112</f>
        <v>0</v>
      </c>
      <c r="G459" s="33">
        <f>Source!DE112</f>
      </c>
      <c r="H459" s="7">
        <f>Source!AV112</f>
        <v>1</v>
      </c>
      <c r="I459" s="16">
        <f>ROUND((Source!CR112/IF(Source!BB112&lt;&gt;0,Source!BB112,1)*Source!I112),2)</f>
        <v>0</v>
      </c>
      <c r="J459" s="7">
        <f>Source!BB112</f>
        <v>1</v>
      </c>
      <c r="K459" s="16">
        <f>Source!Q112</f>
        <v>0</v>
      </c>
    </row>
    <row r="460" spans="1:12" ht="12.75">
      <c r="A460" s="7"/>
      <c r="B460" s="7"/>
      <c r="C460" s="7" t="s">
        <v>262</v>
      </c>
      <c r="D460" s="7"/>
      <c r="E460" s="7"/>
      <c r="F460" s="16">
        <f>Source!AN112</f>
        <v>0</v>
      </c>
      <c r="G460" s="33">
        <f>Source!DF112</f>
      </c>
      <c r="H460" s="7">
        <f>Source!AV112</f>
        <v>1</v>
      </c>
      <c r="I460" s="34" t="str">
        <f>CONCATENATE("(",TEXT(+ROUND((Source!CS112/IF(J460&lt;&gt;0,J460,1)*Source!I112),2),"0,00"),")")</f>
        <v>(0,00)</v>
      </c>
      <c r="J460" s="7">
        <f>Source!BS112</f>
        <v>1</v>
      </c>
      <c r="K460" s="34" t="str">
        <f>CONCATENATE("(",TEXT(+Source!R112,"0,00"),")")</f>
        <v>(0,00)</v>
      </c>
      <c r="L460">
        <f>ROUND(IF(J460&lt;&gt;0,Source!R112/J460,Source!R112),2)</f>
        <v>0</v>
      </c>
    </row>
    <row r="461" spans="1:11" ht="12.75">
      <c r="A461" s="7"/>
      <c r="B461" s="7"/>
      <c r="C461" s="7" t="s">
        <v>263</v>
      </c>
      <c r="D461" s="7"/>
      <c r="E461" s="7"/>
      <c r="F461" s="16">
        <f>Source!AL112</f>
        <v>1739.2</v>
      </c>
      <c r="G461" s="7">
        <f>Source!DD112</f>
      </c>
      <c r="H461" s="7">
        <f>Source!AW112</f>
        <v>1</v>
      </c>
      <c r="I461" s="16">
        <f>ROUND((Source!CQ112/IF(Source!BC112&lt;&gt;0,Source!BC112,1)*Source!I112),2)</f>
        <v>1739.2</v>
      </c>
      <c r="J461" s="7">
        <f>Source!BC112</f>
        <v>1</v>
      </c>
      <c r="K461" s="16">
        <f>Source!P112</f>
        <v>1739.2</v>
      </c>
    </row>
    <row r="462" spans="1:11" ht="12.75">
      <c r="A462" s="7"/>
      <c r="B462" s="7"/>
      <c r="C462" s="7" t="s">
        <v>264</v>
      </c>
      <c r="D462" s="7" t="s">
        <v>265</v>
      </c>
      <c r="E462" s="7">
        <f>Source!DN112</f>
        <v>0</v>
      </c>
      <c r="F462" s="7"/>
      <c r="G462" s="7"/>
      <c r="H462" s="7"/>
      <c r="I462" s="16">
        <f>ROUND((E462/100)*ROUND((Source!CT112/IF(Source!BA112&lt;&gt;0,Source!BA112,1)*Source!I112),2),2)</f>
        <v>0</v>
      </c>
      <c r="J462" s="7">
        <f>Source!AT112</f>
        <v>0</v>
      </c>
      <c r="K462" s="16">
        <f>Source!X112</f>
        <v>0</v>
      </c>
    </row>
    <row r="463" spans="1:11" ht="12.75">
      <c r="A463" s="7"/>
      <c r="B463" s="7"/>
      <c r="C463" s="7" t="s">
        <v>266</v>
      </c>
      <c r="D463" s="7" t="s">
        <v>265</v>
      </c>
      <c r="E463" s="7">
        <f>Source!DO112</f>
        <v>0</v>
      </c>
      <c r="F463" s="7"/>
      <c r="G463" s="7"/>
      <c r="H463" s="7"/>
      <c r="I463" s="16">
        <f>ROUND((E463/100)*ROUND((Source!CT112/IF(Source!BA112&lt;&gt;0,Source!BA112,1)*Source!I112),2),2)</f>
        <v>0</v>
      </c>
      <c r="J463" s="7">
        <f>Source!AU112</f>
        <v>0</v>
      </c>
      <c r="K463" s="16">
        <f>Source!Y112</f>
        <v>0</v>
      </c>
    </row>
    <row r="464" spans="1:11" ht="12.75">
      <c r="A464" s="7"/>
      <c r="B464" s="7"/>
      <c r="C464" s="7" t="s">
        <v>267</v>
      </c>
      <c r="D464" s="7" t="s">
        <v>265</v>
      </c>
      <c r="E464" s="7">
        <v>175</v>
      </c>
      <c r="F464" s="7"/>
      <c r="G464" s="7"/>
      <c r="H464" s="7"/>
      <c r="I464" s="16">
        <f>ROUND(ROUND((Source!CS112/IF(Source!BS112&lt;&gt;0,Source!BS112,1)*Source!I112),2)*1.75,2)</f>
        <v>0</v>
      </c>
      <c r="J464" s="7">
        <v>178</v>
      </c>
      <c r="K464" s="16">
        <f>ROUND(Source!R112*J464/100,2)</f>
        <v>0</v>
      </c>
    </row>
    <row r="465" spans="1:11" ht="12.75">
      <c r="A465" s="35"/>
      <c r="B465" s="35"/>
      <c r="C465" s="35" t="s">
        <v>268</v>
      </c>
      <c r="D465" s="35" t="s">
        <v>269</v>
      </c>
      <c r="E465" s="35">
        <f>Source!AQ112</f>
        <v>0</v>
      </c>
      <c r="F465" s="35"/>
      <c r="G465" s="36">
        <f>Source!DI112</f>
      </c>
      <c r="H465" s="35">
        <f>Source!AV112</f>
        <v>1</v>
      </c>
      <c r="I465" s="37">
        <f>ROUND(Source!U112,2)</f>
        <v>0</v>
      </c>
      <c r="J465" s="35"/>
      <c r="K465" s="35"/>
    </row>
    <row r="466" spans="9:24" ht="12.75">
      <c r="I466" s="38">
        <f>ROUND((Source!CT112/IF(Source!BA112&lt;&gt;0,Source!BA112,1)*Source!I112),2)+ROUND((Source!CR112/IF(Source!BB112&lt;&gt;0,Source!BB112,1)*Source!I112),2)+SUM(I461:I464)</f>
        <v>1739.2</v>
      </c>
      <c r="J466" s="10"/>
      <c r="K466" s="38">
        <f>Source!S112+Source!Q112+SUM(K461:K464)</f>
        <v>1739.2</v>
      </c>
      <c r="L466">
        <f>ROUND((Source!CT112/IF(Source!BA112&lt;&gt;0,Source!BA112,1)*Source!I112),2)</f>
        <v>0</v>
      </c>
      <c r="M466" s="17">
        <f>I466</f>
        <v>1739.2</v>
      </c>
      <c r="N466" s="17">
        <f>K466</f>
        <v>1739.2</v>
      </c>
      <c r="O466">
        <f>ROUND(IF(Source!BI112=1,(ROUND((Source!CT112/IF(Source!BA112&lt;&gt;0,Source!BA112,1)*Source!I112),2)+ROUND((Source!CR112/IF(Source!BB112&lt;&gt;0,Source!BB112,1)*Source!I112),2)+ROUND((Source!CQ112/IF(Source!BC112&lt;&gt;0,Source!BC112,1)*Source!I112),2)+((Source!DN112/100)*ROUND((Source!CT112/IF(Source!BA112&lt;&gt;0,Source!BA112,1)*Source!I112),2))+((Source!DO112/100)*ROUND((Source!CT112/IF(Source!BA112&lt;&gt;0,Source!BA112,1)*Source!I112),2))+(ROUND((Source!CS112/IF(Source!BS112&lt;&gt;0,Source!BS112,1)*Source!I112),2)*1.75)),0),2)</f>
        <v>0</v>
      </c>
      <c r="P466">
        <f>ROUND(IF(Source!BI112=2,(ROUND((Source!CT112/IF(Source!BA112&lt;&gt;0,Source!BA112,1)*Source!I112),2)+ROUND((Source!CR112/IF(Source!BB112&lt;&gt;0,Source!BB112,1)*Source!I112),2)+ROUND((Source!CQ112/IF(Source!BC112&lt;&gt;0,Source!BC112,1)*Source!I112),2)+((Source!DN112/100)*ROUND((Source!CT112/IF(Source!BA112&lt;&gt;0,Source!BA112,1)*Source!I112),2))+((Source!DO112/100)*ROUND((Source!CT112/IF(Source!BA112&lt;&gt;0,Source!BA112,1)*Source!I112),2))+(ROUND((Source!CS112/IF(Source!BS112&lt;&gt;0,Source!BS112,1)*Source!I112),2)*1.75)),0),2)</f>
        <v>0</v>
      </c>
      <c r="Q466">
        <f>ROUND(IF(Source!BI112=3,(ROUND((Source!CT112/IF(Source!BA112&lt;&gt;0,Source!BA112,1)*Source!I112),2)+ROUND((Source!CR112/IF(Source!BB112&lt;&gt;0,Source!BB112,1)*Source!I112),2)+ROUND((Source!CQ112/IF(Source!BC112&lt;&gt;0,Source!BC112,1)*Source!I112),2)+((Source!DN112/100)*ROUND((Source!CT112/IF(Source!BA112&lt;&gt;0,Source!BA112,1)*Source!I112),2))+((Source!DO112/100)*ROUND((Source!CT112/IF(Source!BA112&lt;&gt;0,Source!BA112,1)*Source!I112),2))+(ROUND((Source!CS112/IF(Source!BS112&lt;&gt;0,Source!BS112,1)*Source!I112),2)*1.75)),0),2)</f>
        <v>0</v>
      </c>
      <c r="R466">
        <f>ROUND(IF(Source!BI112=4,(ROUND((Source!CT112/IF(Source!BA112&lt;&gt;0,Source!BA112,1)*Source!I112),2)+ROUND((Source!CR112/IF(Source!BB112&lt;&gt;0,Source!BB112,1)*Source!I112),2)+ROUND((Source!CQ112/IF(Source!BC112&lt;&gt;0,Source!BC112,1)*Source!I112),2)+((Source!DN112/100)*ROUND((Source!CT112/IF(Source!BA112&lt;&gt;0,Source!BA112,1)*Source!I112),2))+((Source!DO112/100)*ROUND((Source!CT112/IF(Source!BA112&lt;&gt;0,Source!BA112,1)*Source!I112),2))+(ROUND((Source!CS112/IF(Source!BS112&lt;&gt;0,Source!BS112,1)*Source!I112),2)*1.75)),0),2)</f>
        <v>1739.2</v>
      </c>
      <c r="U466">
        <f>IF(Source!BI112=1,Source!O112+Source!X112+Source!Y112+Source!R112*178/100,0)</f>
        <v>0</v>
      </c>
      <c r="V466">
        <f>IF(Source!BI112=2,Source!O112+Source!X112+Source!Y112+Source!R112*178/100,0)</f>
        <v>0</v>
      </c>
      <c r="W466">
        <f>IF(Source!BI112=3,Source!O112+Source!X112+Source!Y112+Source!R112*178/100,0)</f>
        <v>0</v>
      </c>
      <c r="X466">
        <f>IF(Source!BI112=4,Source!O112+Source!X112+Source!Y112+Source!R112*178/100,0)</f>
        <v>1739.2</v>
      </c>
    </row>
    <row r="467" spans="1:25" ht="36">
      <c r="A467" s="31" t="str">
        <f>Source!E113</f>
        <v>7</v>
      </c>
      <c r="B467" s="31" t="str">
        <f>Source!F113</f>
        <v>Прайс-лист</v>
      </c>
      <c r="C467" s="14" t="str">
        <f>Source!G113</f>
        <v>TWT-CBB-FANB2-RACK-T Блок вентиляторов с термодатчиком в шкаф, (шт.)</v>
      </c>
      <c r="D467" s="32" t="str">
        <f>Source!H113</f>
        <v>шт.</v>
      </c>
      <c r="E467" s="7">
        <f>ROUND(Source!I113,6)</f>
        <v>1</v>
      </c>
      <c r="F467" s="7"/>
      <c r="G467" s="7"/>
      <c r="H467" s="7"/>
      <c r="I467" s="7"/>
      <c r="J467" s="7"/>
      <c r="K467" s="7"/>
      <c r="Y467">
        <v>44</v>
      </c>
    </row>
    <row r="468" spans="1:11" ht="12.75">
      <c r="A468" s="7"/>
      <c r="B468" s="7"/>
      <c r="C468" s="7" t="s">
        <v>260</v>
      </c>
      <c r="D468" s="7"/>
      <c r="E468" s="7"/>
      <c r="F468" s="16">
        <f>Source!AO113</f>
        <v>0</v>
      </c>
      <c r="G468" s="33">
        <f>Source!DG113</f>
      </c>
      <c r="H468" s="7">
        <f>Source!AV113</f>
        <v>1</v>
      </c>
      <c r="I468" s="16">
        <f>ROUND((Source!CT113/IF(Source!BA113&lt;&gt;0,Source!BA113,1)*Source!I113),2)</f>
        <v>0</v>
      </c>
      <c r="J468" s="7">
        <f>Source!BA113</f>
        <v>1</v>
      </c>
      <c r="K468" s="16">
        <f>Source!S113</f>
        <v>0</v>
      </c>
    </row>
    <row r="469" spans="1:11" ht="12.75">
      <c r="A469" s="7"/>
      <c r="B469" s="7"/>
      <c r="C469" s="7" t="s">
        <v>261</v>
      </c>
      <c r="D469" s="7"/>
      <c r="E469" s="7"/>
      <c r="F469" s="16">
        <f>Source!AM113</f>
        <v>0</v>
      </c>
      <c r="G469" s="33">
        <f>Source!DE113</f>
      </c>
      <c r="H469" s="7">
        <f>Source!AV113</f>
        <v>1</v>
      </c>
      <c r="I469" s="16">
        <f>ROUND((Source!CR113/IF(Source!BB113&lt;&gt;0,Source!BB113,1)*Source!I113),2)</f>
        <v>0</v>
      </c>
      <c r="J469" s="7">
        <f>Source!BB113</f>
        <v>1</v>
      </c>
      <c r="K469" s="16">
        <f>Source!Q113</f>
        <v>0</v>
      </c>
    </row>
    <row r="470" spans="1:12" ht="12.75">
      <c r="A470" s="7"/>
      <c r="B470" s="7"/>
      <c r="C470" s="7" t="s">
        <v>262</v>
      </c>
      <c r="D470" s="7"/>
      <c r="E470" s="7"/>
      <c r="F470" s="16">
        <f>Source!AN113</f>
        <v>0</v>
      </c>
      <c r="G470" s="33">
        <f>Source!DF113</f>
      </c>
      <c r="H470" s="7">
        <f>Source!AV113</f>
        <v>1</v>
      </c>
      <c r="I470" s="34" t="str">
        <f>CONCATENATE("(",TEXT(+ROUND((Source!CS113/IF(J470&lt;&gt;0,J470,1)*Source!I113),2),"0,00"),")")</f>
        <v>(0,00)</v>
      </c>
      <c r="J470" s="7">
        <f>Source!BS113</f>
        <v>1</v>
      </c>
      <c r="K470" s="34" t="str">
        <f>CONCATENATE("(",TEXT(+Source!R113,"0,00"),")")</f>
        <v>(0,00)</v>
      </c>
      <c r="L470">
        <f>ROUND(IF(J470&lt;&gt;0,Source!R113/J470,Source!R113),2)</f>
        <v>0</v>
      </c>
    </row>
    <row r="471" spans="1:11" ht="12.75">
      <c r="A471" s="7"/>
      <c r="B471" s="7"/>
      <c r="C471" s="7" t="s">
        <v>263</v>
      </c>
      <c r="D471" s="7"/>
      <c r="E471" s="7"/>
      <c r="F471" s="16">
        <f>Source!AL113</f>
        <v>5253.5</v>
      </c>
      <c r="G471" s="7">
        <f>Source!DD113</f>
      </c>
      <c r="H471" s="7">
        <f>Source!AW113</f>
        <v>1</v>
      </c>
      <c r="I471" s="16">
        <f>ROUND((Source!CQ113/IF(Source!BC113&lt;&gt;0,Source!BC113,1)*Source!I113),2)</f>
        <v>5253.5</v>
      </c>
      <c r="J471" s="7">
        <f>Source!BC113</f>
        <v>1</v>
      </c>
      <c r="K471" s="16">
        <f>Source!P113</f>
        <v>5253.5</v>
      </c>
    </row>
    <row r="472" spans="1:11" ht="12.75">
      <c r="A472" s="7"/>
      <c r="B472" s="7"/>
      <c r="C472" s="7" t="s">
        <v>264</v>
      </c>
      <c r="D472" s="7" t="s">
        <v>265</v>
      </c>
      <c r="E472" s="7">
        <f>Source!DN113</f>
        <v>0</v>
      </c>
      <c r="F472" s="7"/>
      <c r="G472" s="7"/>
      <c r="H472" s="7"/>
      <c r="I472" s="16">
        <f>ROUND((E472/100)*ROUND((Source!CT113/IF(Source!BA113&lt;&gt;0,Source!BA113,1)*Source!I113),2),2)</f>
        <v>0</v>
      </c>
      <c r="J472" s="7">
        <f>Source!AT113</f>
        <v>0</v>
      </c>
      <c r="K472" s="16">
        <f>Source!X113</f>
        <v>0</v>
      </c>
    </row>
    <row r="473" spans="1:11" ht="12.75">
      <c r="A473" s="7"/>
      <c r="B473" s="7"/>
      <c r="C473" s="7" t="s">
        <v>266</v>
      </c>
      <c r="D473" s="7" t="s">
        <v>265</v>
      </c>
      <c r="E473" s="7">
        <f>Source!DO113</f>
        <v>0</v>
      </c>
      <c r="F473" s="7"/>
      <c r="G473" s="7"/>
      <c r="H473" s="7"/>
      <c r="I473" s="16">
        <f>ROUND((E473/100)*ROUND((Source!CT113/IF(Source!BA113&lt;&gt;0,Source!BA113,1)*Source!I113),2),2)</f>
        <v>0</v>
      </c>
      <c r="J473" s="7">
        <f>Source!AU113</f>
        <v>0</v>
      </c>
      <c r="K473" s="16">
        <f>Source!Y113</f>
        <v>0</v>
      </c>
    </row>
    <row r="474" spans="1:11" ht="12.75">
      <c r="A474" s="7"/>
      <c r="B474" s="7"/>
      <c r="C474" s="7" t="s">
        <v>267</v>
      </c>
      <c r="D474" s="7" t="s">
        <v>265</v>
      </c>
      <c r="E474" s="7">
        <v>175</v>
      </c>
      <c r="F474" s="7"/>
      <c r="G474" s="7"/>
      <c r="H474" s="7"/>
      <c r="I474" s="16">
        <f>ROUND(ROUND((Source!CS113/IF(Source!BS113&lt;&gt;0,Source!BS113,1)*Source!I113),2)*1.75,2)</f>
        <v>0</v>
      </c>
      <c r="J474" s="7">
        <v>178</v>
      </c>
      <c r="K474" s="16">
        <f>ROUND(Source!R113*J474/100,2)</f>
        <v>0</v>
      </c>
    </row>
    <row r="475" spans="1:11" ht="12.75">
      <c r="A475" s="35"/>
      <c r="B475" s="35"/>
      <c r="C475" s="35" t="s">
        <v>268</v>
      </c>
      <c r="D475" s="35" t="s">
        <v>269</v>
      </c>
      <c r="E475" s="35">
        <f>Source!AQ113</f>
        <v>0</v>
      </c>
      <c r="F475" s="35"/>
      <c r="G475" s="36">
        <f>Source!DI113</f>
      </c>
      <c r="H475" s="35">
        <f>Source!AV113</f>
        <v>1</v>
      </c>
      <c r="I475" s="37">
        <f>ROUND(Source!U113,2)</f>
        <v>0</v>
      </c>
      <c r="J475" s="35"/>
      <c r="K475" s="35"/>
    </row>
    <row r="476" spans="9:24" ht="12.75">
      <c r="I476" s="38">
        <f>ROUND((Source!CT113/IF(Source!BA113&lt;&gt;0,Source!BA113,1)*Source!I113),2)+ROUND((Source!CR113/IF(Source!BB113&lt;&gt;0,Source!BB113,1)*Source!I113),2)+SUM(I471:I474)</f>
        <v>5253.5</v>
      </c>
      <c r="J476" s="10"/>
      <c r="K476" s="38">
        <f>Source!S113+Source!Q113+SUM(K471:K474)</f>
        <v>5253.5</v>
      </c>
      <c r="L476">
        <f>ROUND((Source!CT113/IF(Source!BA113&lt;&gt;0,Source!BA113,1)*Source!I113),2)</f>
        <v>0</v>
      </c>
      <c r="M476" s="17">
        <f>I476</f>
        <v>5253.5</v>
      </c>
      <c r="N476" s="17">
        <f>K476</f>
        <v>5253.5</v>
      </c>
      <c r="O476">
        <f>ROUND(IF(Source!BI113=1,(ROUND((Source!CT113/IF(Source!BA113&lt;&gt;0,Source!BA113,1)*Source!I113),2)+ROUND((Source!CR113/IF(Source!BB113&lt;&gt;0,Source!BB113,1)*Source!I113),2)+ROUND((Source!CQ113/IF(Source!BC113&lt;&gt;0,Source!BC113,1)*Source!I113),2)+((Source!DN113/100)*ROUND((Source!CT113/IF(Source!BA113&lt;&gt;0,Source!BA113,1)*Source!I113),2))+((Source!DO113/100)*ROUND((Source!CT113/IF(Source!BA113&lt;&gt;0,Source!BA113,1)*Source!I113),2))+(ROUND((Source!CS113/IF(Source!BS113&lt;&gt;0,Source!BS113,1)*Source!I113),2)*1.75)),0),2)</f>
        <v>0</v>
      </c>
      <c r="P476">
        <f>ROUND(IF(Source!BI113=2,(ROUND((Source!CT113/IF(Source!BA113&lt;&gt;0,Source!BA113,1)*Source!I113),2)+ROUND((Source!CR113/IF(Source!BB113&lt;&gt;0,Source!BB113,1)*Source!I113),2)+ROUND((Source!CQ113/IF(Source!BC113&lt;&gt;0,Source!BC113,1)*Source!I113),2)+((Source!DN113/100)*ROUND((Source!CT113/IF(Source!BA113&lt;&gt;0,Source!BA113,1)*Source!I113),2))+((Source!DO113/100)*ROUND((Source!CT113/IF(Source!BA113&lt;&gt;0,Source!BA113,1)*Source!I113),2))+(ROUND((Source!CS113/IF(Source!BS113&lt;&gt;0,Source!BS113,1)*Source!I113),2)*1.75)),0),2)</f>
        <v>0</v>
      </c>
      <c r="Q476">
        <f>ROUND(IF(Source!BI113=3,(ROUND((Source!CT113/IF(Source!BA113&lt;&gt;0,Source!BA113,1)*Source!I113),2)+ROUND((Source!CR113/IF(Source!BB113&lt;&gt;0,Source!BB113,1)*Source!I113),2)+ROUND((Source!CQ113/IF(Source!BC113&lt;&gt;0,Source!BC113,1)*Source!I113),2)+((Source!DN113/100)*ROUND((Source!CT113/IF(Source!BA113&lt;&gt;0,Source!BA113,1)*Source!I113),2))+((Source!DO113/100)*ROUND((Source!CT113/IF(Source!BA113&lt;&gt;0,Source!BA113,1)*Source!I113),2))+(ROUND((Source!CS113/IF(Source!BS113&lt;&gt;0,Source!BS113,1)*Source!I113),2)*1.75)),0),2)</f>
        <v>0</v>
      </c>
      <c r="R476">
        <f>ROUND(IF(Source!BI113=4,(ROUND((Source!CT113/IF(Source!BA113&lt;&gt;0,Source!BA113,1)*Source!I113),2)+ROUND((Source!CR113/IF(Source!BB113&lt;&gt;0,Source!BB113,1)*Source!I113),2)+ROUND((Source!CQ113/IF(Source!BC113&lt;&gt;0,Source!BC113,1)*Source!I113),2)+((Source!DN113/100)*ROUND((Source!CT113/IF(Source!BA113&lt;&gt;0,Source!BA113,1)*Source!I113),2))+((Source!DO113/100)*ROUND((Source!CT113/IF(Source!BA113&lt;&gt;0,Source!BA113,1)*Source!I113),2))+(ROUND((Source!CS113/IF(Source!BS113&lt;&gt;0,Source!BS113,1)*Source!I113),2)*1.75)),0),2)</f>
        <v>5253.5</v>
      </c>
      <c r="U476">
        <f>IF(Source!BI113=1,Source!O113+Source!X113+Source!Y113+Source!R113*178/100,0)</f>
        <v>0</v>
      </c>
      <c r="V476">
        <f>IF(Source!BI113=2,Source!O113+Source!X113+Source!Y113+Source!R113*178/100,0)</f>
        <v>0</v>
      </c>
      <c r="W476">
        <f>IF(Source!BI113=3,Source!O113+Source!X113+Source!Y113+Source!R113*178/100,0)</f>
        <v>0</v>
      </c>
      <c r="X476">
        <f>IF(Source!BI113=4,Source!O113+Source!X113+Source!Y113+Source!R113*178/100,0)</f>
        <v>5253.5</v>
      </c>
    </row>
    <row r="477" spans="1:25" ht="36">
      <c r="A477" s="31" t="str">
        <f>Source!E114</f>
        <v>8</v>
      </c>
      <c r="B477" s="31" t="str">
        <f>Source!F114</f>
        <v>Прайс-лист</v>
      </c>
      <c r="C477" s="14" t="str">
        <f>Source!G114</f>
        <v>LAN-PPL24U5E Патч-панель 24-портовая UTP, кат. 5e, RJ45 19", 1U, (шт.)</v>
      </c>
      <c r="D477" s="32" t="str">
        <f>Source!H114</f>
        <v>шт.</v>
      </c>
      <c r="E477" s="7">
        <f>ROUND(Source!I114,6)</f>
        <v>10</v>
      </c>
      <c r="F477" s="7"/>
      <c r="G477" s="7"/>
      <c r="H477" s="7"/>
      <c r="I477" s="7"/>
      <c r="J477" s="7"/>
      <c r="K477" s="7"/>
      <c r="Y477">
        <v>45</v>
      </c>
    </row>
    <row r="478" spans="1:11" ht="12.75">
      <c r="A478" s="7"/>
      <c r="B478" s="7"/>
      <c r="C478" s="7" t="s">
        <v>260</v>
      </c>
      <c r="D478" s="7"/>
      <c r="E478" s="7"/>
      <c r="F478" s="16">
        <f>Source!AO114</f>
        <v>0</v>
      </c>
      <c r="G478" s="33">
        <f>Source!DG114</f>
      </c>
      <c r="H478" s="7">
        <f>Source!AV114</f>
        <v>1</v>
      </c>
      <c r="I478" s="16">
        <f>ROUND((Source!CT114/IF(Source!BA114&lt;&gt;0,Source!BA114,1)*Source!I114),2)</f>
        <v>0</v>
      </c>
      <c r="J478" s="7">
        <f>Source!BA114</f>
        <v>1</v>
      </c>
      <c r="K478" s="16">
        <f>Source!S114</f>
        <v>0</v>
      </c>
    </row>
    <row r="479" spans="1:11" ht="12.75">
      <c r="A479" s="7"/>
      <c r="B479" s="7"/>
      <c r="C479" s="7" t="s">
        <v>261</v>
      </c>
      <c r="D479" s="7"/>
      <c r="E479" s="7"/>
      <c r="F479" s="16">
        <f>Source!AM114</f>
        <v>0</v>
      </c>
      <c r="G479" s="33">
        <f>Source!DE114</f>
      </c>
      <c r="H479" s="7">
        <f>Source!AV114</f>
        <v>1</v>
      </c>
      <c r="I479" s="16">
        <f>ROUND((Source!CR114/IF(Source!BB114&lt;&gt;0,Source!BB114,1)*Source!I114),2)</f>
        <v>0</v>
      </c>
      <c r="J479" s="7">
        <f>Source!BB114</f>
        <v>1</v>
      </c>
      <c r="K479" s="16">
        <f>Source!Q114</f>
        <v>0</v>
      </c>
    </row>
    <row r="480" spans="1:12" ht="12.75">
      <c r="A480" s="7"/>
      <c r="B480" s="7"/>
      <c r="C480" s="7" t="s">
        <v>262</v>
      </c>
      <c r="D480" s="7"/>
      <c r="E480" s="7"/>
      <c r="F480" s="16">
        <f>Source!AN114</f>
        <v>0</v>
      </c>
      <c r="G480" s="33">
        <f>Source!DF114</f>
      </c>
      <c r="H480" s="7">
        <f>Source!AV114</f>
        <v>1</v>
      </c>
      <c r="I480" s="34" t="str">
        <f>CONCATENATE("(",TEXT(+ROUND((Source!CS114/IF(J480&lt;&gt;0,J480,1)*Source!I114),2),"0,00"),")")</f>
        <v>(0,00)</v>
      </c>
      <c r="J480" s="7">
        <f>Source!BS114</f>
        <v>1</v>
      </c>
      <c r="K480" s="34" t="str">
        <f>CONCATENATE("(",TEXT(+Source!R114,"0,00"),")")</f>
        <v>(0,00)</v>
      </c>
      <c r="L480">
        <f>ROUND(IF(J480&lt;&gt;0,Source!R114/J480,Source!R114),2)</f>
        <v>0</v>
      </c>
    </row>
    <row r="481" spans="1:11" ht="12.75">
      <c r="A481" s="7"/>
      <c r="B481" s="7"/>
      <c r="C481" s="7" t="s">
        <v>263</v>
      </c>
      <c r="D481" s="7"/>
      <c r="E481" s="7"/>
      <c r="F481" s="16">
        <f>Source!AL114</f>
        <v>2668</v>
      </c>
      <c r="G481" s="7">
        <f>Source!DD114</f>
      </c>
      <c r="H481" s="7">
        <f>Source!AW114</f>
        <v>1</v>
      </c>
      <c r="I481" s="16">
        <f>ROUND((Source!CQ114/IF(Source!BC114&lt;&gt;0,Source!BC114,1)*Source!I114),2)</f>
        <v>26680</v>
      </c>
      <c r="J481" s="7">
        <f>Source!BC114</f>
        <v>1</v>
      </c>
      <c r="K481" s="16">
        <f>Source!P114</f>
        <v>26680</v>
      </c>
    </row>
    <row r="482" spans="1:11" ht="12.75">
      <c r="A482" s="7"/>
      <c r="B482" s="7"/>
      <c r="C482" s="7" t="s">
        <v>264</v>
      </c>
      <c r="D482" s="7" t="s">
        <v>265</v>
      </c>
      <c r="E482" s="7">
        <f>Source!DN114</f>
        <v>0</v>
      </c>
      <c r="F482" s="7"/>
      <c r="G482" s="7"/>
      <c r="H482" s="7"/>
      <c r="I482" s="16">
        <f>ROUND((E482/100)*ROUND((Source!CT114/IF(Source!BA114&lt;&gt;0,Source!BA114,1)*Source!I114),2),2)</f>
        <v>0</v>
      </c>
      <c r="J482" s="7">
        <f>Source!AT114</f>
        <v>0</v>
      </c>
      <c r="K482" s="16">
        <f>Source!X114</f>
        <v>0</v>
      </c>
    </row>
    <row r="483" spans="1:11" ht="12.75">
      <c r="A483" s="7"/>
      <c r="B483" s="7"/>
      <c r="C483" s="7" t="s">
        <v>266</v>
      </c>
      <c r="D483" s="7" t="s">
        <v>265</v>
      </c>
      <c r="E483" s="7">
        <f>Source!DO114</f>
        <v>0</v>
      </c>
      <c r="F483" s="7"/>
      <c r="G483" s="7"/>
      <c r="H483" s="7"/>
      <c r="I483" s="16">
        <f>ROUND((E483/100)*ROUND((Source!CT114/IF(Source!BA114&lt;&gt;0,Source!BA114,1)*Source!I114),2),2)</f>
        <v>0</v>
      </c>
      <c r="J483" s="7">
        <f>Source!AU114</f>
        <v>0</v>
      </c>
      <c r="K483" s="16">
        <f>Source!Y114</f>
        <v>0</v>
      </c>
    </row>
    <row r="484" spans="1:11" ht="12.75">
      <c r="A484" s="7"/>
      <c r="B484" s="7"/>
      <c r="C484" s="7" t="s">
        <v>267</v>
      </c>
      <c r="D484" s="7" t="s">
        <v>265</v>
      </c>
      <c r="E484" s="7">
        <v>175</v>
      </c>
      <c r="F484" s="7"/>
      <c r="G484" s="7"/>
      <c r="H484" s="7"/>
      <c r="I484" s="16">
        <f>ROUND(ROUND((Source!CS114/IF(Source!BS114&lt;&gt;0,Source!BS114,1)*Source!I114),2)*1.75,2)</f>
        <v>0</v>
      </c>
      <c r="J484" s="7">
        <v>178</v>
      </c>
      <c r="K484" s="16">
        <f>ROUND(Source!R114*J484/100,2)</f>
        <v>0</v>
      </c>
    </row>
    <row r="485" spans="1:11" ht="12.75">
      <c r="A485" s="35"/>
      <c r="B485" s="35"/>
      <c r="C485" s="35" t="s">
        <v>268</v>
      </c>
      <c r="D485" s="35" t="s">
        <v>269</v>
      </c>
      <c r="E485" s="35">
        <f>Source!AQ114</f>
        <v>0</v>
      </c>
      <c r="F485" s="35"/>
      <c r="G485" s="36">
        <f>Source!DI114</f>
      </c>
      <c r="H485" s="35">
        <f>Source!AV114</f>
        <v>1</v>
      </c>
      <c r="I485" s="37">
        <f>ROUND(Source!U114,2)</f>
        <v>0</v>
      </c>
      <c r="J485" s="35"/>
      <c r="K485" s="35"/>
    </row>
    <row r="486" spans="9:24" ht="12.75">
      <c r="I486" s="38">
        <f>ROUND((Source!CT114/IF(Source!BA114&lt;&gt;0,Source!BA114,1)*Source!I114),2)+ROUND((Source!CR114/IF(Source!BB114&lt;&gt;0,Source!BB114,1)*Source!I114),2)+SUM(I481:I484)</f>
        <v>26680</v>
      </c>
      <c r="J486" s="10"/>
      <c r="K486" s="38">
        <f>Source!S114+Source!Q114+SUM(K481:K484)</f>
        <v>26680</v>
      </c>
      <c r="L486">
        <f>ROUND((Source!CT114/IF(Source!BA114&lt;&gt;0,Source!BA114,1)*Source!I114),2)</f>
        <v>0</v>
      </c>
      <c r="M486" s="17">
        <f>I486</f>
        <v>26680</v>
      </c>
      <c r="N486" s="17">
        <f>K486</f>
        <v>26680</v>
      </c>
      <c r="O486">
        <f>ROUND(IF(Source!BI114=1,(ROUND((Source!CT114/IF(Source!BA114&lt;&gt;0,Source!BA114,1)*Source!I114),2)+ROUND((Source!CR114/IF(Source!BB114&lt;&gt;0,Source!BB114,1)*Source!I114),2)+ROUND((Source!CQ114/IF(Source!BC114&lt;&gt;0,Source!BC114,1)*Source!I114),2)+((Source!DN114/100)*ROUND((Source!CT114/IF(Source!BA114&lt;&gt;0,Source!BA114,1)*Source!I114),2))+((Source!DO114/100)*ROUND((Source!CT114/IF(Source!BA114&lt;&gt;0,Source!BA114,1)*Source!I114),2))+(ROUND((Source!CS114/IF(Source!BS114&lt;&gt;0,Source!BS114,1)*Source!I114),2)*1.75)),0),2)</f>
        <v>0</v>
      </c>
      <c r="P486">
        <f>ROUND(IF(Source!BI114=2,(ROUND((Source!CT114/IF(Source!BA114&lt;&gt;0,Source!BA114,1)*Source!I114),2)+ROUND((Source!CR114/IF(Source!BB114&lt;&gt;0,Source!BB114,1)*Source!I114),2)+ROUND((Source!CQ114/IF(Source!BC114&lt;&gt;0,Source!BC114,1)*Source!I114),2)+((Source!DN114/100)*ROUND((Source!CT114/IF(Source!BA114&lt;&gt;0,Source!BA114,1)*Source!I114),2))+((Source!DO114/100)*ROUND((Source!CT114/IF(Source!BA114&lt;&gt;0,Source!BA114,1)*Source!I114),2))+(ROUND((Source!CS114/IF(Source!BS114&lt;&gt;0,Source!BS114,1)*Source!I114),2)*1.75)),0),2)</f>
        <v>0</v>
      </c>
      <c r="Q486">
        <f>ROUND(IF(Source!BI114=3,(ROUND((Source!CT114/IF(Source!BA114&lt;&gt;0,Source!BA114,1)*Source!I114),2)+ROUND((Source!CR114/IF(Source!BB114&lt;&gt;0,Source!BB114,1)*Source!I114),2)+ROUND((Source!CQ114/IF(Source!BC114&lt;&gt;0,Source!BC114,1)*Source!I114),2)+((Source!DN114/100)*ROUND((Source!CT114/IF(Source!BA114&lt;&gt;0,Source!BA114,1)*Source!I114),2))+((Source!DO114/100)*ROUND((Source!CT114/IF(Source!BA114&lt;&gt;0,Source!BA114,1)*Source!I114),2))+(ROUND((Source!CS114/IF(Source!BS114&lt;&gt;0,Source!BS114,1)*Source!I114),2)*1.75)),0),2)</f>
        <v>0</v>
      </c>
      <c r="R486">
        <f>ROUND(IF(Source!BI114=4,(ROUND((Source!CT114/IF(Source!BA114&lt;&gt;0,Source!BA114,1)*Source!I114),2)+ROUND((Source!CR114/IF(Source!BB114&lt;&gt;0,Source!BB114,1)*Source!I114),2)+ROUND((Source!CQ114/IF(Source!BC114&lt;&gt;0,Source!BC114,1)*Source!I114),2)+((Source!DN114/100)*ROUND((Source!CT114/IF(Source!BA114&lt;&gt;0,Source!BA114,1)*Source!I114),2))+((Source!DO114/100)*ROUND((Source!CT114/IF(Source!BA114&lt;&gt;0,Source!BA114,1)*Source!I114),2))+(ROUND((Source!CS114/IF(Source!BS114&lt;&gt;0,Source!BS114,1)*Source!I114),2)*1.75)),0),2)</f>
        <v>26680</v>
      </c>
      <c r="U486">
        <f>IF(Source!BI114=1,Source!O114+Source!X114+Source!Y114+Source!R114*178/100,0)</f>
        <v>0</v>
      </c>
      <c r="V486">
        <f>IF(Source!BI114=2,Source!O114+Source!X114+Source!Y114+Source!R114*178/100,0)</f>
        <v>0</v>
      </c>
      <c r="W486">
        <f>IF(Source!BI114=3,Source!O114+Source!X114+Source!Y114+Source!R114*178/100,0)</f>
        <v>0</v>
      </c>
      <c r="X486">
        <f>IF(Source!BI114=4,Source!O114+Source!X114+Source!Y114+Source!R114*178/100,0)</f>
        <v>26680</v>
      </c>
    </row>
    <row r="488" spans="3:12" s="10" customFormat="1" ht="12.75">
      <c r="C488" s="10" t="s">
        <v>270</v>
      </c>
      <c r="H488" s="58">
        <f>SUM(M407:M487)</f>
        <v>64038.8</v>
      </c>
      <c r="I488" s="58"/>
      <c r="J488" s="58">
        <f>SUM(N407:N487)</f>
        <v>64038.8</v>
      </c>
      <c r="K488" s="58"/>
      <c r="L488" s="38">
        <f>SUM(L407:L487)</f>
        <v>0</v>
      </c>
    </row>
    <row r="490" spans="3:12" s="10" customFormat="1" ht="12.75">
      <c r="C490" s="10" t="s">
        <v>271</v>
      </c>
      <c r="H490" s="58">
        <f>H218+H403+H488</f>
        <v>365977.95</v>
      </c>
      <c r="I490" s="58"/>
      <c r="J490" s="59">
        <f>J218+J403+J488</f>
        <v>940859.16</v>
      </c>
      <c r="K490" s="60"/>
      <c r="L490" s="38">
        <f>L218+L403+L488</f>
        <v>19602.42</v>
      </c>
    </row>
    <row r="491" spans="3:11" ht="12.75">
      <c r="C491" s="4" t="s">
        <v>275</v>
      </c>
      <c r="J491" s="43"/>
      <c r="K491" s="43">
        <f>J490*0.18</f>
        <v>169354.6488</v>
      </c>
    </row>
    <row r="492" spans="3:11" ht="12.75">
      <c r="C492" s="10" t="s">
        <v>276</v>
      </c>
      <c r="J492" s="43"/>
      <c r="K492" s="43">
        <f>J490+K491</f>
        <v>1110213.8088</v>
      </c>
    </row>
    <row r="494" spans="1:8" ht="12.75">
      <c r="A494" t="s">
        <v>272</v>
      </c>
      <c r="C494" s="40" t="str">
        <f>IF(Source!AO12&lt;&gt;"",Source!AO12," ")</f>
        <v> </v>
      </c>
      <c r="D494" s="40"/>
      <c r="E494" s="40"/>
      <c r="F494" s="40"/>
      <c r="G494" s="40"/>
      <c r="H494" t="str">
        <f>IF(Source!R12&lt;&gt;"",Source!R12," ")</f>
        <v> </v>
      </c>
    </row>
    <row r="495" spans="3:7" s="41" customFormat="1" ht="11.25">
      <c r="C495" s="61" t="s">
        <v>273</v>
      </c>
      <c r="D495" s="61"/>
      <c r="E495" s="61"/>
      <c r="F495" s="61"/>
      <c r="G495" s="61"/>
    </row>
    <row r="497" spans="1:8" ht="12.75">
      <c r="A497" t="s">
        <v>274</v>
      </c>
      <c r="C497" s="40" t="str">
        <f>IF(Source!AP12&lt;&gt;"",Source!AP12," ")</f>
        <v> </v>
      </c>
      <c r="D497" s="40"/>
      <c r="E497" s="40"/>
      <c r="F497" s="40"/>
      <c r="G497" s="40"/>
      <c r="H497" t="str">
        <f>IF(Source!S12&lt;&gt;"",Source!S12," ")</f>
        <v> </v>
      </c>
    </row>
    <row r="498" spans="3:7" s="41" customFormat="1" ht="11.25">
      <c r="C498" s="61" t="s">
        <v>273</v>
      </c>
      <c r="D498" s="61"/>
      <c r="E498" s="61"/>
      <c r="F498" s="61"/>
      <c r="G498" s="61"/>
    </row>
  </sheetData>
  <sheetProtection/>
  <mergeCells count="28">
    <mergeCell ref="J490:K490"/>
    <mergeCell ref="H490:I490"/>
    <mergeCell ref="C495:G495"/>
    <mergeCell ref="C498:G498"/>
    <mergeCell ref="D220:K220"/>
    <mergeCell ref="J403:K403"/>
    <mergeCell ref="H403:I403"/>
    <mergeCell ref="D405:K405"/>
    <mergeCell ref="J488:K488"/>
    <mergeCell ref="H488:I488"/>
    <mergeCell ref="B19:K19"/>
    <mergeCell ref="A21:K21"/>
    <mergeCell ref="G28:H28"/>
    <mergeCell ref="D34:K34"/>
    <mergeCell ref="J218:K218"/>
    <mergeCell ref="H218:I218"/>
    <mergeCell ref="A18:K18"/>
    <mergeCell ref="F3:I3"/>
    <mergeCell ref="A5:B5"/>
    <mergeCell ref="F5:H5"/>
    <mergeCell ref="C5:D5"/>
    <mergeCell ref="I5:K5"/>
    <mergeCell ref="C7:D7"/>
    <mergeCell ref="H7:K7"/>
    <mergeCell ref="A12:K12"/>
    <mergeCell ref="A13:K13"/>
    <mergeCell ref="A15:K15"/>
    <mergeCell ref="A16:K16"/>
  </mergeCells>
  <printOptions/>
  <pageMargins left="0.38740157480315" right="0.196850393700787" top="0.393700787401575" bottom="0.393700787401575" header="0.11811023622047198" footer="0.11811023622047198"/>
  <pageSetup horizontalDpi="600" verticalDpi="600" orientation="portrait" paperSize="9" scale="75" r:id="rId1"/>
  <headerFooter>
    <oddHeader>&amp;L&amp;8ООО "ТАУРУСС"  Доп. раб. место  FStS-0044114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Y166"/>
  <sheetViews>
    <sheetView zoomScalePageLayoutView="0" workbookViewId="0" topLeftCell="A1">
      <selection activeCell="K10" sqref="K10"/>
    </sheetView>
  </sheetViews>
  <sheetFormatPr defaultColWidth="9.140625" defaultRowHeight="12.75"/>
  <cols>
    <col min="12" max="12" width="11.7109375" style="0" bestFit="1" customWidth="1"/>
  </cols>
  <sheetData>
    <row r="1" spans="1:7" ht="12.75">
      <c r="A1">
        <v>0</v>
      </c>
      <c r="B1" t="s">
        <v>0</v>
      </c>
      <c r="D1" t="s">
        <v>1</v>
      </c>
      <c r="F1">
        <v>0</v>
      </c>
      <c r="G1">
        <v>0</v>
      </c>
    </row>
    <row r="12" spans="1:104" ht="12.75">
      <c r="A12" s="1">
        <v>1</v>
      </c>
      <c r="B12" s="1">
        <v>1</v>
      </c>
      <c r="C12" s="1">
        <v>0</v>
      </c>
      <c r="D12" s="1">
        <f>ROW(A148)</f>
        <v>148</v>
      </c>
      <c r="E12" s="1">
        <v>0</v>
      </c>
      <c r="F12" s="1" t="s">
        <v>2</v>
      </c>
      <c r="G12" s="1" t="s">
        <v>3</v>
      </c>
      <c r="H12" s="1" t="s">
        <v>4</v>
      </c>
      <c r="I12" s="1">
        <v>0</v>
      </c>
      <c r="J12" s="1" t="s">
        <v>4</v>
      </c>
      <c r="K12" s="1" t="s">
        <v>4</v>
      </c>
      <c r="L12" s="1" t="s">
        <v>4</v>
      </c>
      <c r="M12" s="1" t="s">
        <v>4</v>
      </c>
      <c r="N12" s="1" t="s">
        <v>4</v>
      </c>
      <c r="O12" s="1" t="s">
        <v>5</v>
      </c>
      <c r="P12" s="1">
        <v>2011</v>
      </c>
      <c r="Q12" s="1">
        <v>10</v>
      </c>
      <c r="R12" s="1" t="s">
        <v>4</v>
      </c>
      <c r="S12" s="1" t="s">
        <v>4</v>
      </c>
      <c r="T12" s="1" t="s">
        <v>4</v>
      </c>
      <c r="U12" s="1" t="s">
        <v>4</v>
      </c>
      <c r="V12" s="1">
        <v>-3</v>
      </c>
      <c r="W12" s="1" t="s">
        <v>4</v>
      </c>
      <c r="X12" s="1">
        <v>0</v>
      </c>
      <c r="Y12" s="1">
        <v>2</v>
      </c>
      <c r="Z12" s="1">
        <v>2</v>
      </c>
      <c r="AA12" s="1">
        <v>1</v>
      </c>
      <c r="AB12" s="1"/>
      <c r="AC12" s="1">
        <v>1</v>
      </c>
      <c r="AD12" s="1">
        <v>2</v>
      </c>
      <c r="AE12" s="1">
        <v>0</v>
      </c>
      <c r="AF12" s="1">
        <v>0</v>
      </c>
      <c r="AG12" s="1">
        <v>1</v>
      </c>
      <c r="AH12" s="1">
        <v>0</v>
      </c>
      <c r="AI12" s="1">
        <v>1</v>
      </c>
      <c r="AJ12" s="1">
        <v>106</v>
      </c>
      <c r="AK12" s="1">
        <v>72</v>
      </c>
      <c r="AL12" s="1" t="s">
        <v>4</v>
      </c>
      <c r="AM12" s="1" t="s">
        <v>4</v>
      </c>
      <c r="AN12" s="1">
        <v>0</v>
      </c>
      <c r="AO12" s="1" t="s">
        <v>4</v>
      </c>
      <c r="AP12" s="1" t="s">
        <v>4</v>
      </c>
      <c r="AQ12" s="1" t="s">
        <v>4</v>
      </c>
      <c r="AR12" s="1" t="s">
        <v>4</v>
      </c>
      <c r="AS12" s="1" t="s">
        <v>4</v>
      </c>
      <c r="AT12" s="1" t="s">
        <v>4</v>
      </c>
      <c r="AU12" s="1" t="s">
        <v>4</v>
      </c>
      <c r="AV12" s="1" t="s">
        <v>4</v>
      </c>
      <c r="AW12" s="1" t="s">
        <v>4</v>
      </c>
      <c r="AX12" s="1"/>
      <c r="AY12" s="1"/>
      <c r="AZ12" s="1"/>
      <c r="BA12" s="1">
        <v>178</v>
      </c>
      <c r="BB12" s="1">
        <v>106</v>
      </c>
      <c r="BC12" s="1">
        <v>72</v>
      </c>
      <c r="BD12" s="1">
        <v>12587764</v>
      </c>
      <c r="BE12" s="1" t="s">
        <v>6</v>
      </c>
      <c r="BF12" s="1" t="s">
        <v>7</v>
      </c>
      <c r="BG12" s="1">
        <v>7155519</v>
      </c>
      <c r="BH12" s="1">
        <v>0</v>
      </c>
      <c r="BI12" s="1">
        <v>1</v>
      </c>
      <c r="BJ12" s="1"/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-1</v>
      </c>
      <c r="BQ12" s="1"/>
      <c r="BR12" s="1">
        <v>2</v>
      </c>
      <c r="BS12" s="1"/>
      <c r="BT12" s="1">
        <v>178</v>
      </c>
      <c r="BU12" s="1">
        <v>1</v>
      </c>
      <c r="BV12" s="1">
        <v>1</v>
      </c>
      <c r="BW12" s="1">
        <v>0</v>
      </c>
      <c r="BX12" s="1">
        <v>0</v>
      </c>
      <c r="BY12" s="1">
        <v>0</v>
      </c>
      <c r="BZ12" s="1">
        <v>0</v>
      </c>
      <c r="CA12" s="1">
        <v>7155514</v>
      </c>
      <c r="CB12" s="1">
        <v>7155498</v>
      </c>
      <c r="CC12" s="1">
        <v>7155496</v>
      </c>
      <c r="CD12" s="1">
        <v>7155494</v>
      </c>
      <c r="CE12" s="1">
        <v>0</v>
      </c>
      <c r="CF12" s="1">
        <v>0</v>
      </c>
      <c r="CG12" s="1" t="s">
        <v>4</v>
      </c>
      <c r="CH12" s="1" t="s">
        <v>4</v>
      </c>
      <c r="CI12" s="1" t="s">
        <v>4</v>
      </c>
      <c r="CJ12" s="1">
        <v>0</v>
      </c>
      <c r="CK12" s="1">
        <v>7182712</v>
      </c>
      <c r="CL12" s="1" t="s">
        <v>8</v>
      </c>
      <c r="CM12" s="1" t="s">
        <v>9</v>
      </c>
      <c r="CN12" s="1" t="s">
        <v>5</v>
      </c>
      <c r="CO12" s="1" t="s">
        <v>5</v>
      </c>
      <c r="CP12" s="1" t="s">
        <v>5</v>
      </c>
      <c r="CQ12" s="1" t="s">
        <v>5</v>
      </c>
      <c r="CR12" s="1" t="s">
        <v>4</v>
      </c>
      <c r="CS12" s="1">
        <v>0</v>
      </c>
      <c r="CT12" s="1">
        <v>0</v>
      </c>
      <c r="CU12" s="1">
        <v>0</v>
      </c>
      <c r="CV12" s="1">
        <v>7534350</v>
      </c>
      <c r="CW12" s="1">
        <v>12332361</v>
      </c>
      <c r="CX12" s="1">
        <v>12332362</v>
      </c>
      <c r="CY12" s="1">
        <v>8</v>
      </c>
      <c r="CZ12" s="1" t="s">
        <v>4</v>
      </c>
    </row>
    <row r="15" spans="1:104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</row>
    <row r="18" spans="1:43" ht="12.75">
      <c r="A18" s="2">
        <v>52</v>
      </c>
      <c r="B18" s="2">
        <f aca="true" t="shared" si="0" ref="B18:AQ18">B148</f>
        <v>1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Новый объект</v>
      </c>
      <c r="G18" s="2" t="str">
        <f t="shared" si="0"/>
        <v>№538 СКС Михаил</v>
      </c>
      <c r="H18" s="2">
        <f t="shared" si="0"/>
        <v>0</v>
      </c>
      <c r="I18" s="2">
        <f t="shared" si="0"/>
        <v>0</v>
      </c>
      <c r="J18" s="2">
        <f t="shared" si="0"/>
        <v>0</v>
      </c>
      <c r="K18" s="2">
        <f t="shared" si="0"/>
        <v>0</v>
      </c>
      <c r="L18" s="2">
        <f t="shared" si="0"/>
        <v>0</v>
      </c>
      <c r="M18" s="2">
        <f t="shared" si="0"/>
        <v>0</v>
      </c>
      <c r="N18" s="2">
        <f t="shared" si="0"/>
        <v>0</v>
      </c>
      <c r="O18" s="2">
        <f t="shared" si="0"/>
        <v>576322.38</v>
      </c>
      <c r="P18" s="2">
        <f t="shared" si="0"/>
        <v>323139.96</v>
      </c>
      <c r="Q18" s="2">
        <f t="shared" si="0"/>
        <v>5627.15</v>
      </c>
      <c r="R18" s="2">
        <f t="shared" si="0"/>
        <v>1395.67</v>
      </c>
      <c r="S18" s="2">
        <f t="shared" si="0"/>
        <v>247555.27</v>
      </c>
      <c r="T18" s="2">
        <f t="shared" si="0"/>
        <v>0</v>
      </c>
      <c r="U18" s="2">
        <f t="shared" si="0"/>
        <v>1575.5</v>
      </c>
      <c r="V18" s="2">
        <f t="shared" si="0"/>
        <v>0</v>
      </c>
      <c r="W18" s="2">
        <f t="shared" si="0"/>
        <v>0</v>
      </c>
      <c r="X18" s="2">
        <f t="shared" si="0"/>
        <v>250652.6</v>
      </c>
      <c r="Y18" s="2">
        <f t="shared" si="0"/>
        <v>111399.89</v>
      </c>
      <c r="Z18" s="2">
        <f t="shared" si="0"/>
        <v>0</v>
      </c>
      <c r="AA18" s="2">
        <f t="shared" si="0"/>
        <v>0</v>
      </c>
      <c r="AB18" s="2">
        <f t="shared" si="0"/>
        <v>0</v>
      </c>
      <c r="AC18" s="2">
        <f t="shared" si="0"/>
        <v>0</v>
      </c>
      <c r="AD18" s="2">
        <f t="shared" si="0"/>
        <v>0</v>
      </c>
      <c r="AE18" s="2">
        <f t="shared" si="0"/>
        <v>0</v>
      </c>
      <c r="AF18" s="2">
        <f t="shared" si="0"/>
        <v>0</v>
      </c>
      <c r="AG18" s="2">
        <f t="shared" si="0"/>
        <v>0</v>
      </c>
      <c r="AH18" s="2">
        <f t="shared" si="0"/>
        <v>0</v>
      </c>
      <c r="AI18" s="2">
        <f t="shared" si="0"/>
        <v>0</v>
      </c>
      <c r="AJ18" s="2">
        <f t="shared" si="0"/>
        <v>0</v>
      </c>
      <c r="AK18" s="2">
        <f t="shared" si="0"/>
        <v>0</v>
      </c>
      <c r="AL18" s="2">
        <f t="shared" si="0"/>
        <v>0</v>
      </c>
      <c r="AM18" s="2">
        <f t="shared" si="0"/>
        <v>0</v>
      </c>
      <c r="AN18" s="2">
        <f t="shared" si="0"/>
        <v>0</v>
      </c>
      <c r="AO18" s="2">
        <f t="shared" si="0"/>
        <v>0</v>
      </c>
      <c r="AP18" s="2">
        <f t="shared" si="0"/>
        <v>0</v>
      </c>
      <c r="AQ18" s="2">
        <f t="shared" si="0"/>
        <v>0</v>
      </c>
    </row>
    <row r="19" ht="12.75">
      <c r="G19">
        <v>0</v>
      </c>
    </row>
    <row r="20" spans="1:67" ht="12.75">
      <c r="A20" s="1">
        <v>3</v>
      </c>
      <c r="B20" s="1">
        <v>1</v>
      </c>
      <c r="C20" s="1"/>
      <c r="D20" s="1">
        <f>ROW(A132)</f>
        <v>132</v>
      </c>
      <c r="E20" s="1"/>
      <c r="F20" s="1" t="s">
        <v>10</v>
      </c>
      <c r="G20" s="1" t="s">
        <v>11</v>
      </c>
      <c r="H20" s="1"/>
      <c r="I20" s="1"/>
      <c r="J20" s="1" t="s">
        <v>4</v>
      </c>
      <c r="K20" s="1"/>
      <c r="L20" s="1"/>
      <c r="M20" s="1"/>
      <c r="N20" s="1" t="s">
        <v>4</v>
      </c>
      <c r="O20" s="1"/>
      <c r="P20" s="1"/>
      <c r="Q20" s="1"/>
      <c r="R20" s="1" t="s">
        <v>4</v>
      </c>
      <c r="S20" s="1" t="s">
        <v>4</v>
      </c>
      <c r="T20" s="1" t="s">
        <v>4</v>
      </c>
      <c r="U20" s="1" t="s">
        <v>4</v>
      </c>
      <c r="V20" s="1"/>
      <c r="W20" s="1"/>
      <c r="X20" s="1">
        <v>0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>
        <v>0</v>
      </c>
      <c r="AK20" s="1">
        <v>0</v>
      </c>
      <c r="AL20" s="1">
        <v>0</v>
      </c>
      <c r="AM20" s="1"/>
      <c r="AN20" s="1"/>
      <c r="AO20" s="1" t="s">
        <v>4</v>
      </c>
      <c r="AP20" s="1" t="s">
        <v>4</v>
      </c>
      <c r="AQ20" s="1" t="s">
        <v>4</v>
      </c>
      <c r="AR20" s="1"/>
      <c r="AS20" s="1"/>
      <c r="AT20" s="1" t="s">
        <v>4</v>
      </c>
      <c r="AU20" s="1" t="s">
        <v>4</v>
      </c>
      <c r="AV20" s="1" t="s">
        <v>4</v>
      </c>
      <c r="AW20" s="1" t="s">
        <v>4</v>
      </c>
      <c r="AX20" s="1" t="s">
        <v>4</v>
      </c>
      <c r="AY20" s="1" t="s">
        <v>4</v>
      </c>
      <c r="AZ20" s="1" t="s">
        <v>4</v>
      </c>
      <c r="BA20" s="1" t="s">
        <v>4</v>
      </c>
      <c r="BB20" s="1" t="s">
        <v>4</v>
      </c>
      <c r="BC20" s="1" t="s">
        <v>4</v>
      </c>
      <c r="BD20" s="1" t="s">
        <v>4</v>
      </c>
      <c r="BE20" s="1" t="s">
        <v>12</v>
      </c>
      <c r="BF20" s="1">
        <v>0</v>
      </c>
      <c r="BG20" s="1">
        <v>0</v>
      </c>
      <c r="BH20" s="1" t="s">
        <v>4</v>
      </c>
      <c r="BI20" s="1" t="s">
        <v>4</v>
      </c>
      <c r="BJ20" s="1" t="s">
        <v>4</v>
      </c>
      <c r="BK20" s="1" t="s">
        <v>4</v>
      </c>
      <c r="BL20" s="1" t="s">
        <v>4</v>
      </c>
      <c r="BM20" s="1">
        <v>0</v>
      </c>
      <c r="BN20" s="1" t="s">
        <v>4</v>
      </c>
      <c r="BO20" s="1" t="s">
        <v>4</v>
      </c>
    </row>
    <row r="22" spans="1:43" ht="12.75">
      <c r="A22" s="2">
        <v>52</v>
      </c>
      <c r="B22" s="2">
        <f aca="true" t="shared" si="1" ref="B22:AQ22">B132</f>
        <v>1</v>
      </c>
      <c r="C22" s="2">
        <f t="shared" si="1"/>
        <v>3</v>
      </c>
      <c r="D22" s="2">
        <f t="shared" si="1"/>
        <v>20</v>
      </c>
      <c r="E22" s="2">
        <f t="shared" si="1"/>
        <v>0</v>
      </c>
      <c r="F22" s="2" t="str">
        <f t="shared" si="1"/>
        <v>Новая локальная смета</v>
      </c>
      <c r="G22" s="2" t="str">
        <f t="shared" si="1"/>
        <v>№538 СКС Михаил Мысов</v>
      </c>
      <c r="H22" s="2">
        <f t="shared" si="1"/>
        <v>0</v>
      </c>
      <c r="I22" s="2">
        <f t="shared" si="1"/>
        <v>0</v>
      </c>
      <c r="J22" s="2">
        <f t="shared" si="1"/>
        <v>0</v>
      </c>
      <c r="K22" s="2">
        <f t="shared" si="1"/>
        <v>0</v>
      </c>
      <c r="L22" s="2">
        <f t="shared" si="1"/>
        <v>0</v>
      </c>
      <c r="M22" s="2">
        <f t="shared" si="1"/>
        <v>0</v>
      </c>
      <c r="N22" s="2">
        <f t="shared" si="1"/>
        <v>0</v>
      </c>
      <c r="O22" s="2">
        <f t="shared" si="1"/>
        <v>576322.38</v>
      </c>
      <c r="P22" s="2">
        <f t="shared" si="1"/>
        <v>323139.96</v>
      </c>
      <c r="Q22" s="2">
        <f t="shared" si="1"/>
        <v>5627.15</v>
      </c>
      <c r="R22" s="2">
        <f t="shared" si="1"/>
        <v>1395.67</v>
      </c>
      <c r="S22" s="2">
        <f t="shared" si="1"/>
        <v>247555.27</v>
      </c>
      <c r="T22" s="2">
        <f t="shared" si="1"/>
        <v>0</v>
      </c>
      <c r="U22" s="2">
        <f t="shared" si="1"/>
        <v>1575.5</v>
      </c>
      <c r="V22" s="2">
        <f t="shared" si="1"/>
        <v>0</v>
      </c>
      <c r="W22" s="2">
        <f t="shared" si="1"/>
        <v>0</v>
      </c>
      <c r="X22" s="2">
        <f t="shared" si="1"/>
        <v>250652.6</v>
      </c>
      <c r="Y22" s="2">
        <f t="shared" si="1"/>
        <v>111399.89</v>
      </c>
      <c r="Z22" s="2">
        <f t="shared" si="1"/>
        <v>0</v>
      </c>
      <c r="AA22" s="2">
        <f t="shared" si="1"/>
        <v>0</v>
      </c>
      <c r="AB22" s="2">
        <f t="shared" si="1"/>
        <v>0</v>
      </c>
      <c r="AC22" s="2">
        <f t="shared" si="1"/>
        <v>0</v>
      </c>
      <c r="AD22" s="2">
        <f t="shared" si="1"/>
        <v>0</v>
      </c>
      <c r="AE22" s="2">
        <f t="shared" si="1"/>
        <v>0</v>
      </c>
      <c r="AF22" s="2">
        <f t="shared" si="1"/>
        <v>0</v>
      </c>
      <c r="AG22" s="2">
        <f t="shared" si="1"/>
        <v>0</v>
      </c>
      <c r="AH22" s="2">
        <f t="shared" si="1"/>
        <v>0</v>
      </c>
      <c r="AI22" s="2">
        <f t="shared" si="1"/>
        <v>0</v>
      </c>
      <c r="AJ22" s="2">
        <f t="shared" si="1"/>
        <v>0</v>
      </c>
      <c r="AK22" s="2">
        <f t="shared" si="1"/>
        <v>0</v>
      </c>
      <c r="AL22" s="2">
        <f t="shared" si="1"/>
        <v>0</v>
      </c>
      <c r="AM22" s="2">
        <f t="shared" si="1"/>
        <v>0</v>
      </c>
      <c r="AN22" s="2">
        <f t="shared" si="1"/>
        <v>0</v>
      </c>
      <c r="AO22" s="2">
        <f t="shared" si="1"/>
        <v>0</v>
      </c>
      <c r="AP22" s="2">
        <f t="shared" si="1"/>
        <v>0</v>
      </c>
      <c r="AQ22" s="2">
        <f t="shared" si="1"/>
        <v>0</v>
      </c>
    </row>
    <row r="23" ht="12.75">
      <c r="G23">
        <v>0</v>
      </c>
    </row>
    <row r="24" spans="1:67" ht="12.75">
      <c r="A24" s="1">
        <v>4</v>
      </c>
      <c r="B24" s="1">
        <v>1</v>
      </c>
      <c r="C24" s="1"/>
      <c r="D24" s="1">
        <f>ROW(A48)</f>
        <v>48</v>
      </c>
      <c r="E24" s="1"/>
      <c r="F24" s="1" t="s">
        <v>13</v>
      </c>
      <c r="G24" s="1" t="s">
        <v>14</v>
      </c>
      <c r="H24" s="1"/>
      <c r="I24" s="1"/>
      <c r="J24" s="1"/>
      <c r="K24" s="1"/>
      <c r="L24" s="1"/>
      <c r="M24" s="1"/>
      <c r="N24" s="1" t="s">
        <v>4</v>
      </c>
      <c r="O24" s="1"/>
      <c r="P24" s="1"/>
      <c r="Q24" s="1"/>
      <c r="R24" s="1" t="s">
        <v>4</v>
      </c>
      <c r="S24" s="1" t="s">
        <v>4</v>
      </c>
      <c r="T24" s="1" t="s">
        <v>4</v>
      </c>
      <c r="U24" s="1" t="s">
        <v>4</v>
      </c>
      <c r="V24" s="1"/>
      <c r="W24" s="1"/>
      <c r="X24" s="1">
        <v>0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>
        <v>0</v>
      </c>
      <c r="AM24" s="1"/>
      <c r="AN24" s="1"/>
      <c r="AO24" s="1" t="s">
        <v>4</v>
      </c>
      <c r="AP24" s="1" t="s">
        <v>4</v>
      </c>
      <c r="AQ24" s="1" t="s">
        <v>4</v>
      </c>
      <c r="AR24" s="1"/>
      <c r="AS24" s="1"/>
      <c r="AT24" s="1" t="s">
        <v>4</v>
      </c>
      <c r="AU24" s="1" t="s">
        <v>4</v>
      </c>
      <c r="AV24" s="1" t="s">
        <v>4</v>
      </c>
      <c r="AW24" s="1" t="s">
        <v>4</v>
      </c>
      <c r="AX24" s="1" t="s">
        <v>4</v>
      </c>
      <c r="AY24" s="1" t="s">
        <v>4</v>
      </c>
      <c r="AZ24" s="1" t="s">
        <v>4</v>
      </c>
      <c r="BA24" s="1" t="s">
        <v>4</v>
      </c>
      <c r="BB24" s="1" t="s">
        <v>4</v>
      </c>
      <c r="BC24" s="1" t="s">
        <v>4</v>
      </c>
      <c r="BD24" s="1" t="s">
        <v>4</v>
      </c>
      <c r="BE24" s="1" t="s">
        <v>15</v>
      </c>
      <c r="BF24" s="1">
        <v>0</v>
      </c>
      <c r="BG24" s="1">
        <v>0</v>
      </c>
      <c r="BH24" s="1" t="s">
        <v>4</v>
      </c>
      <c r="BI24" s="1" t="s">
        <v>4</v>
      </c>
      <c r="BJ24" s="1" t="s">
        <v>4</v>
      </c>
      <c r="BK24" s="1" t="s">
        <v>4</v>
      </c>
      <c r="BL24" s="1" t="s">
        <v>4</v>
      </c>
      <c r="BM24" s="1">
        <v>0</v>
      </c>
      <c r="BN24" s="1" t="s">
        <v>4</v>
      </c>
      <c r="BO24" s="1">
        <v>0</v>
      </c>
    </row>
    <row r="26" spans="1:43" ht="12.75">
      <c r="A26" s="2">
        <v>52</v>
      </c>
      <c r="B26" s="2">
        <f aca="true" t="shared" si="2" ref="B26:AQ26">B48</f>
        <v>1</v>
      </c>
      <c r="C26" s="2">
        <f t="shared" si="2"/>
        <v>4</v>
      </c>
      <c r="D26" s="2">
        <f t="shared" si="2"/>
        <v>24</v>
      </c>
      <c r="E26" s="2">
        <f t="shared" si="2"/>
        <v>0</v>
      </c>
      <c r="F26" s="2" t="str">
        <f t="shared" si="2"/>
        <v>Новый раздел</v>
      </c>
      <c r="G26" s="2" t="str">
        <f t="shared" si="2"/>
        <v>Монтажные работы</v>
      </c>
      <c r="H26" s="2">
        <f t="shared" si="2"/>
        <v>0</v>
      </c>
      <c r="I26" s="2">
        <f t="shared" si="2"/>
        <v>0</v>
      </c>
      <c r="J26" s="2">
        <f t="shared" si="2"/>
        <v>0</v>
      </c>
      <c r="K26" s="2">
        <f t="shared" si="2"/>
        <v>0</v>
      </c>
      <c r="L26" s="2">
        <f t="shared" si="2"/>
        <v>0</v>
      </c>
      <c r="M26" s="2">
        <f t="shared" si="2"/>
        <v>0</v>
      </c>
      <c r="N26" s="2">
        <f t="shared" si="2"/>
        <v>0</v>
      </c>
      <c r="O26" s="2">
        <f t="shared" si="2"/>
        <v>270509.48</v>
      </c>
      <c r="P26" s="2">
        <f t="shared" si="2"/>
        <v>17327.06</v>
      </c>
      <c r="Q26" s="2">
        <f t="shared" si="2"/>
        <v>5627.15</v>
      </c>
      <c r="R26" s="2">
        <f t="shared" si="2"/>
        <v>1395.67</v>
      </c>
      <c r="S26" s="2">
        <f t="shared" si="2"/>
        <v>247555.27</v>
      </c>
      <c r="T26" s="2">
        <f t="shared" si="2"/>
        <v>0</v>
      </c>
      <c r="U26" s="2">
        <f t="shared" si="2"/>
        <v>1575.5</v>
      </c>
      <c r="V26" s="2">
        <f t="shared" si="2"/>
        <v>0</v>
      </c>
      <c r="W26" s="2">
        <f t="shared" si="2"/>
        <v>0</v>
      </c>
      <c r="X26" s="2">
        <f t="shared" si="2"/>
        <v>250652.6</v>
      </c>
      <c r="Y26" s="2">
        <f t="shared" si="2"/>
        <v>111399.89</v>
      </c>
      <c r="Z26" s="2">
        <f t="shared" si="2"/>
        <v>0</v>
      </c>
      <c r="AA26" s="2">
        <f t="shared" si="2"/>
        <v>0</v>
      </c>
      <c r="AB26" s="2">
        <f t="shared" si="2"/>
        <v>270509.48</v>
      </c>
      <c r="AC26" s="2">
        <f t="shared" si="2"/>
        <v>17327.06</v>
      </c>
      <c r="AD26" s="2">
        <f t="shared" si="2"/>
        <v>5627.15</v>
      </c>
      <c r="AE26" s="2">
        <f t="shared" si="2"/>
        <v>1395.67</v>
      </c>
      <c r="AF26" s="2">
        <f t="shared" si="2"/>
        <v>247555.27</v>
      </c>
      <c r="AG26" s="2">
        <f t="shared" si="2"/>
        <v>0</v>
      </c>
      <c r="AH26" s="2">
        <f t="shared" si="2"/>
        <v>1575.5</v>
      </c>
      <c r="AI26" s="2">
        <f t="shared" si="2"/>
        <v>0</v>
      </c>
      <c r="AJ26" s="2">
        <f t="shared" si="2"/>
        <v>0</v>
      </c>
      <c r="AK26" s="2">
        <f t="shared" si="2"/>
        <v>250652.6</v>
      </c>
      <c r="AL26" s="2">
        <f t="shared" si="2"/>
        <v>111399.89</v>
      </c>
      <c r="AM26" s="2">
        <f t="shared" si="2"/>
        <v>0</v>
      </c>
      <c r="AN26" s="2">
        <f t="shared" si="2"/>
        <v>0</v>
      </c>
      <c r="AO26" s="2">
        <f t="shared" si="2"/>
        <v>0</v>
      </c>
      <c r="AP26" s="2">
        <f t="shared" si="2"/>
        <v>0</v>
      </c>
      <c r="AQ26" s="2">
        <f t="shared" si="2"/>
        <v>0</v>
      </c>
    </row>
    <row r="28" spans="1:181" ht="12.75">
      <c r="A28">
        <v>17</v>
      </c>
      <c r="B28">
        <v>1</v>
      </c>
      <c r="C28">
        <f>ROW(SmtRes!A2)</f>
        <v>2</v>
      </c>
      <c r="D28">
        <f>ROW(EtalonRes!A2)</f>
        <v>2</v>
      </c>
      <c r="E28" t="s">
        <v>16</v>
      </c>
      <c r="F28" t="s">
        <v>17</v>
      </c>
      <c r="G28" t="s">
        <v>18</v>
      </c>
      <c r="H28" t="s">
        <v>19</v>
      </c>
      <c r="I28">
        <v>0.7</v>
      </c>
      <c r="J28">
        <v>0</v>
      </c>
      <c r="O28">
        <f aca="true" t="shared" si="3" ref="O28:O46">ROUND(CP28,2)</f>
        <v>1725.96</v>
      </c>
      <c r="P28">
        <f aca="true" t="shared" si="4" ref="P28:P46">ROUND(CQ28*I28,2)</f>
        <v>0</v>
      </c>
      <c r="Q28">
        <f aca="true" t="shared" si="5" ref="Q28:Q46">ROUND(CR28*I28,2)</f>
        <v>45.52</v>
      </c>
      <c r="R28">
        <f aca="true" t="shared" si="6" ref="R28:R46">ROUND(CS28*I28,2)</f>
        <v>11.73</v>
      </c>
      <c r="S28">
        <f aca="true" t="shared" si="7" ref="S28:S46">ROUND(CT28*I28,2)</f>
        <v>1680.44</v>
      </c>
      <c r="T28">
        <f aca="true" t="shared" si="8" ref="T28:T46">ROUND(CU28*I28,2)</f>
        <v>0</v>
      </c>
      <c r="U28">
        <f aca="true" t="shared" si="9" ref="U28:U46">CV28*I28</f>
        <v>10.568417999999998</v>
      </c>
      <c r="V28">
        <f aca="true" t="shared" si="10" ref="V28:V46">CW28*I28</f>
        <v>0</v>
      </c>
      <c r="W28">
        <f aca="true" t="shared" si="11" ref="W28:W46">ROUND(CX28*I28,2)</f>
        <v>0</v>
      </c>
      <c r="X28">
        <f aca="true" t="shared" si="12" ref="X28:X46">ROUND(CY28,2)</f>
        <v>1394.77</v>
      </c>
      <c r="Y28">
        <f aca="true" t="shared" si="13" ref="Y28:Y46">ROUND(CZ28,2)</f>
        <v>756.2</v>
      </c>
      <c r="AA28">
        <v>0</v>
      </c>
      <c r="AB28">
        <f aca="true" t="shared" si="14" ref="AB28:AB46">(AC28+AD28+AF28)</f>
        <v>202.79999999999998</v>
      </c>
      <c r="AC28">
        <f aca="true" t="shared" si="15" ref="AC28:AF30">(ES28)</f>
        <v>0</v>
      </c>
      <c r="AD28">
        <f t="shared" si="15"/>
        <v>22.26</v>
      </c>
      <c r="AE28">
        <f t="shared" si="15"/>
        <v>1.26</v>
      </c>
      <c r="AF28">
        <f t="shared" si="15"/>
        <v>180.54</v>
      </c>
      <c r="AG28">
        <f>(AP28)</f>
        <v>0</v>
      </c>
      <c r="AH28">
        <f aca="true" t="shared" si="16" ref="AH28:AI30">(EW28)</f>
        <v>14.42</v>
      </c>
      <c r="AI28">
        <f t="shared" si="16"/>
        <v>0</v>
      </c>
      <c r="AJ28">
        <f>(AS28)</f>
        <v>0</v>
      </c>
      <c r="AK28">
        <v>202.79999999999998</v>
      </c>
      <c r="AL28">
        <v>0</v>
      </c>
      <c r="AM28">
        <v>22.26</v>
      </c>
      <c r="AN28">
        <v>1.26</v>
      </c>
      <c r="AO28">
        <v>180.54</v>
      </c>
      <c r="AP28">
        <v>0</v>
      </c>
      <c r="AQ28">
        <v>14.42</v>
      </c>
      <c r="AR28">
        <v>0</v>
      </c>
      <c r="AS28">
        <v>0</v>
      </c>
      <c r="AT28">
        <v>83</v>
      </c>
      <c r="AU28">
        <v>45</v>
      </c>
      <c r="AV28">
        <v>1.047</v>
      </c>
      <c r="AW28">
        <v>1.002</v>
      </c>
      <c r="AX28">
        <v>1</v>
      </c>
      <c r="AY28">
        <v>1</v>
      </c>
      <c r="AZ28">
        <v>12.7</v>
      </c>
      <c r="BA28">
        <v>12.7</v>
      </c>
      <c r="BB28">
        <v>2.79</v>
      </c>
      <c r="BC28">
        <v>1</v>
      </c>
      <c r="BH28">
        <v>0</v>
      </c>
      <c r="BI28">
        <v>1</v>
      </c>
      <c r="BJ28" t="s">
        <v>20</v>
      </c>
      <c r="BM28">
        <v>682</v>
      </c>
      <c r="BN28">
        <v>0</v>
      </c>
      <c r="BO28" t="s">
        <v>17</v>
      </c>
      <c r="BP28">
        <v>1</v>
      </c>
      <c r="BQ28">
        <v>60</v>
      </c>
      <c r="BR28">
        <v>0</v>
      </c>
      <c r="BS28">
        <v>12.7</v>
      </c>
      <c r="BT28">
        <v>1</v>
      </c>
      <c r="BU28">
        <v>1</v>
      </c>
      <c r="BV28">
        <v>1</v>
      </c>
      <c r="BW28">
        <v>1</v>
      </c>
      <c r="BX28">
        <v>1</v>
      </c>
      <c r="BZ28">
        <v>83</v>
      </c>
      <c r="CA28">
        <v>45</v>
      </c>
      <c r="CF28">
        <v>0</v>
      </c>
      <c r="CG28">
        <v>0</v>
      </c>
      <c r="CM28">
        <v>0</v>
      </c>
      <c r="CO28">
        <v>0</v>
      </c>
      <c r="CP28">
        <f aca="true" t="shared" si="17" ref="CP28:CP46">(P28+Q28+S28)</f>
        <v>1725.96</v>
      </c>
      <c r="CQ28">
        <f aca="true" t="shared" si="18" ref="CQ28:CQ46">((AC28*AW28))*BC28</f>
        <v>0</v>
      </c>
      <c r="CR28">
        <f aca="true" t="shared" si="19" ref="CR28:CR46">((AD28*AV28))*BB28</f>
        <v>65.0243538</v>
      </c>
      <c r="CS28">
        <f aca="true" t="shared" si="20" ref="CS28:CS46">((AE28*AV28))*BS28</f>
        <v>16.754094</v>
      </c>
      <c r="CT28">
        <f aca="true" t="shared" si="21" ref="CT28:CT46">((AF28*AV28))*BA28</f>
        <v>2400.6223259999997</v>
      </c>
      <c r="CU28">
        <f aca="true" t="shared" si="22" ref="CU28:CU46">(AG28)*BT28</f>
        <v>0</v>
      </c>
      <c r="CV28">
        <f aca="true" t="shared" si="23" ref="CV28:CV46">((AH28*AV28))*BU28</f>
        <v>15.097739999999998</v>
      </c>
      <c r="CW28">
        <f aca="true" t="shared" si="24" ref="CW28:CW46">(AI28)*BV28</f>
        <v>0</v>
      </c>
      <c r="CX28">
        <f aca="true" t="shared" si="25" ref="CX28:CX46">(AJ28)*BW28</f>
        <v>0</v>
      </c>
      <c r="CY28">
        <f aca="true" t="shared" si="26" ref="CY28:CY46">S28*(BZ28/100)</f>
        <v>1394.7652</v>
      </c>
      <c r="CZ28">
        <f aca="true" t="shared" si="27" ref="CZ28:CZ46">S28*(CA28/100)</f>
        <v>756.1980000000001</v>
      </c>
      <c r="DN28">
        <v>91</v>
      </c>
      <c r="DO28">
        <v>70</v>
      </c>
      <c r="DP28">
        <v>1.047</v>
      </c>
      <c r="DQ28">
        <v>1.002</v>
      </c>
      <c r="DR28">
        <v>1</v>
      </c>
      <c r="DS28">
        <v>1</v>
      </c>
      <c r="DT28">
        <v>1</v>
      </c>
      <c r="DU28">
        <v>1010</v>
      </c>
      <c r="DV28" t="s">
        <v>19</v>
      </c>
      <c r="DW28" t="s">
        <v>19</v>
      </c>
      <c r="DX28">
        <v>100</v>
      </c>
      <c r="EE28">
        <v>9204222</v>
      </c>
      <c r="EF28">
        <v>60</v>
      </c>
      <c r="EG28" t="s">
        <v>21</v>
      </c>
      <c r="EH28">
        <v>0</v>
      </c>
      <c r="EJ28">
        <v>1</v>
      </c>
      <c r="EK28">
        <v>682</v>
      </c>
      <c r="EL28" t="s">
        <v>22</v>
      </c>
      <c r="EM28" t="s">
        <v>23</v>
      </c>
      <c r="EQ28">
        <v>64</v>
      </c>
      <c r="ER28">
        <v>202.8</v>
      </c>
      <c r="ES28">
        <v>0</v>
      </c>
      <c r="ET28">
        <v>22.26</v>
      </c>
      <c r="EU28">
        <v>1.26</v>
      </c>
      <c r="EV28">
        <v>180.54</v>
      </c>
      <c r="EW28">
        <v>14.42</v>
      </c>
      <c r="EX28">
        <v>0</v>
      </c>
      <c r="EY28">
        <v>0</v>
      </c>
      <c r="EZ28">
        <v>0</v>
      </c>
      <c r="FQ28">
        <v>0</v>
      </c>
      <c r="FR28">
        <f aca="true" t="shared" si="28" ref="FR28:FR46">ROUND(IF(AND(AA28=0,BI28=3),P28,0),2)</f>
        <v>0</v>
      </c>
      <c r="FS28">
        <v>0</v>
      </c>
      <c r="FX28">
        <v>83</v>
      </c>
      <c r="FY28">
        <v>45</v>
      </c>
    </row>
    <row r="29" spans="1:181" ht="12.75">
      <c r="A29">
        <v>17</v>
      </c>
      <c r="B29">
        <v>1</v>
      </c>
      <c r="C29">
        <f>ROW(SmtRes!A5)</f>
        <v>5</v>
      </c>
      <c r="D29">
        <f>ROW(EtalonRes!A5)</f>
        <v>5</v>
      </c>
      <c r="E29" t="s">
        <v>24</v>
      </c>
      <c r="F29" t="s">
        <v>25</v>
      </c>
      <c r="G29" t="s">
        <v>26</v>
      </c>
      <c r="H29" t="s">
        <v>19</v>
      </c>
      <c r="I29">
        <v>0.08</v>
      </c>
      <c r="J29">
        <v>0</v>
      </c>
      <c r="O29">
        <f t="shared" si="3"/>
        <v>487.42</v>
      </c>
      <c r="P29">
        <f t="shared" si="4"/>
        <v>0</v>
      </c>
      <c r="Q29">
        <f t="shared" si="5"/>
        <v>252.65</v>
      </c>
      <c r="R29">
        <f t="shared" si="6"/>
        <v>100.31</v>
      </c>
      <c r="S29">
        <f t="shared" si="7"/>
        <v>234.77</v>
      </c>
      <c r="T29">
        <f t="shared" si="8"/>
        <v>0</v>
      </c>
      <c r="U29">
        <f t="shared" si="9"/>
        <v>1.4800392</v>
      </c>
      <c r="V29">
        <f t="shared" si="10"/>
        <v>0</v>
      </c>
      <c r="W29">
        <f t="shared" si="11"/>
        <v>0</v>
      </c>
      <c r="X29">
        <f t="shared" si="12"/>
        <v>194.86</v>
      </c>
      <c r="Y29">
        <f t="shared" si="13"/>
        <v>105.65</v>
      </c>
      <c r="AA29">
        <v>0</v>
      </c>
      <c r="AB29">
        <f t="shared" si="14"/>
        <v>781.3499999999999</v>
      </c>
      <c r="AC29">
        <f t="shared" si="15"/>
        <v>0</v>
      </c>
      <c r="AD29">
        <f t="shared" si="15"/>
        <v>560.65</v>
      </c>
      <c r="AE29">
        <f t="shared" si="15"/>
        <v>94.3</v>
      </c>
      <c r="AF29">
        <f t="shared" si="15"/>
        <v>220.7</v>
      </c>
      <c r="AG29">
        <f>(AP29)</f>
        <v>0</v>
      </c>
      <c r="AH29">
        <f t="shared" si="16"/>
        <v>17.67</v>
      </c>
      <c r="AI29">
        <f t="shared" si="16"/>
        <v>0</v>
      </c>
      <c r="AJ29">
        <f>(AS29)</f>
        <v>0</v>
      </c>
      <c r="AK29">
        <v>781.3499999999999</v>
      </c>
      <c r="AL29">
        <v>0</v>
      </c>
      <c r="AM29">
        <v>560.65</v>
      </c>
      <c r="AN29">
        <v>94.3</v>
      </c>
      <c r="AO29">
        <v>220.7</v>
      </c>
      <c r="AP29">
        <v>0</v>
      </c>
      <c r="AQ29">
        <v>17.67</v>
      </c>
      <c r="AR29">
        <v>0</v>
      </c>
      <c r="AS29">
        <v>0</v>
      </c>
      <c r="AT29">
        <v>83</v>
      </c>
      <c r="AU29">
        <v>45</v>
      </c>
      <c r="AV29">
        <v>1.047</v>
      </c>
      <c r="AW29">
        <v>1.002</v>
      </c>
      <c r="AX29">
        <v>1</v>
      </c>
      <c r="AY29">
        <v>1</v>
      </c>
      <c r="AZ29">
        <v>12.7</v>
      </c>
      <c r="BA29">
        <v>12.7</v>
      </c>
      <c r="BB29">
        <v>5.38</v>
      </c>
      <c r="BC29">
        <v>1</v>
      </c>
      <c r="BH29">
        <v>0</v>
      </c>
      <c r="BI29">
        <v>1</v>
      </c>
      <c r="BJ29" t="s">
        <v>27</v>
      </c>
      <c r="BM29">
        <v>682</v>
      </c>
      <c r="BN29">
        <v>0</v>
      </c>
      <c r="BO29" t="s">
        <v>25</v>
      </c>
      <c r="BP29">
        <v>1</v>
      </c>
      <c r="BQ29">
        <v>60</v>
      </c>
      <c r="BR29">
        <v>0</v>
      </c>
      <c r="BS29">
        <v>12.7</v>
      </c>
      <c r="BT29">
        <v>1</v>
      </c>
      <c r="BU29">
        <v>1</v>
      </c>
      <c r="BV29">
        <v>1</v>
      </c>
      <c r="BW29">
        <v>1</v>
      </c>
      <c r="BX29">
        <v>1</v>
      </c>
      <c r="BZ29">
        <v>83</v>
      </c>
      <c r="CA29">
        <v>45</v>
      </c>
      <c r="CF29">
        <v>0</v>
      </c>
      <c r="CG29">
        <v>0</v>
      </c>
      <c r="CM29">
        <v>0</v>
      </c>
      <c r="CO29">
        <v>0</v>
      </c>
      <c r="CP29">
        <f t="shared" si="17"/>
        <v>487.42</v>
      </c>
      <c r="CQ29">
        <f t="shared" si="18"/>
        <v>0</v>
      </c>
      <c r="CR29">
        <f t="shared" si="19"/>
        <v>3158.062959</v>
      </c>
      <c r="CS29">
        <f t="shared" si="20"/>
        <v>1253.8976699999998</v>
      </c>
      <c r="CT29">
        <f t="shared" si="21"/>
        <v>2934.6258299999995</v>
      </c>
      <c r="CU29">
        <f t="shared" si="22"/>
        <v>0</v>
      </c>
      <c r="CV29">
        <f t="shared" si="23"/>
        <v>18.50049</v>
      </c>
      <c r="CW29">
        <f t="shared" si="24"/>
        <v>0</v>
      </c>
      <c r="CX29">
        <f t="shared" si="25"/>
        <v>0</v>
      </c>
      <c r="CY29">
        <f t="shared" si="26"/>
        <v>194.8591</v>
      </c>
      <c r="CZ29">
        <f t="shared" si="27"/>
        <v>105.6465</v>
      </c>
      <c r="DN29">
        <v>91</v>
      </c>
      <c r="DO29">
        <v>70</v>
      </c>
      <c r="DP29">
        <v>1.047</v>
      </c>
      <c r="DQ29">
        <v>1.002</v>
      </c>
      <c r="DR29">
        <v>1</v>
      </c>
      <c r="DS29">
        <v>1</v>
      </c>
      <c r="DT29">
        <v>1</v>
      </c>
      <c r="DU29">
        <v>1010</v>
      </c>
      <c r="DV29" t="s">
        <v>19</v>
      </c>
      <c r="DW29" t="s">
        <v>19</v>
      </c>
      <c r="DX29">
        <v>100</v>
      </c>
      <c r="EE29">
        <v>9204222</v>
      </c>
      <c r="EF29">
        <v>60</v>
      </c>
      <c r="EG29" t="s">
        <v>21</v>
      </c>
      <c r="EH29">
        <v>0</v>
      </c>
      <c r="EJ29">
        <v>1</v>
      </c>
      <c r="EK29">
        <v>682</v>
      </c>
      <c r="EL29" t="s">
        <v>22</v>
      </c>
      <c r="EM29" t="s">
        <v>23</v>
      </c>
      <c r="EQ29">
        <v>64</v>
      </c>
      <c r="ER29">
        <v>781.35</v>
      </c>
      <c r="ES29">
        <v>0</v>
      </c>
      <c r="ET29">
        <v>560.65</v>
      </c>
      <c r="EU29">
        <v>94.3</v>
      </c>
      <c r="EV29">
        <v>220.7</v>
      </c>
      <c r="EW29">
        <v>17.67</v>
      </c>
      <c r="EX29">
        <v>0</v>
      </c>
      <c r="EY29">
        <v>0</v>
      </c>
      <c r="EZ29">
        <v>0</v>
      </c>
      <c r="FQ29">
        <v>0</v>
      </c>
      <c r="FR29">
        <f t="shared" si="28"/>
        <v>0</v>
      </c>
      <c r="FS29">
        <v>0</v>
      </c>
      <c r="FX29">
        <v>83</v>
      </c>
      <c r="FY29">
        <v>45</v>
      </c>
    </row>
    <row r="30" spans="1:181" ht="12.75">
      <c r="A30">
        <v>17</v>
      </c>
      <c r="B30">
        <v>1</v>
      </c>
      <c r="C30">
        <f>ROW(SmtRes!A11)</f>
        <v>11</v>
      </c>
      <c r="D30">
        <f>ROW(EtalonRes!A10)</f>
        <v>10</v>
      </c>
      <c r="E30" t="s">
        <v>28</v>
      </c>
      <c r="F30" t="s">
        <v>29</v>
      </c>
      <c r="G30" t="s">
        <v>30</v>
      </c>
      <c r="H30" t="s">
        <v>31</v>
      </c>
      <c r="I30">
        <v>0.53</v>
      </c>
      <c r="J30">
        <v>0</v>
      </c>
      <c r="O30">
        <f t="shared" si="3"/>
        <v>8973.37</v>
      </c>
      <c r="P30">
        <f t="shared" si="4"/>
        <v>1131.78</v>
      </c>
      <c r="Q30">
        <f t="shared" si="5"/>
        <v>0</v>
      </c>
      <c r="R30">
        <f t="shared" si="6"/>
        <v>0</v>
      </c>
      <c r="S30">
        <f t="shared" si="7"/>
        <v>7841.59</v>
      </c>
      <c r="T30">
        <f t="shared" si="8"/>
        <v>0</v>
      </c>
      <c r="U30">
        <f t="shared" si="9"/>
        <v>53.1825744</v>
      </c>
      <c r="V30">
        <f t="shared" si="10"/>
        <v>0</v>
      </c>
      <c r="W30">
        <f t="shared" si="11"/>
        <v>0</v>
      </c>
      <c r="X30">
        <f t="shared" si="12"/>
        <v>6508.52</v>
      </c>
      <c r="Y30">
        <f t="shared" si="13"/>
        <v>3528.72</v>
      </c>
      <c r="AA30">
        <v>0</v>
      </c>
      <c r="AB30">
        <f t="shared" si="14"/>
        <v>1997</v>
      </c>
      <c r="AC30">
        <f t="shared" si="15"/>
        <v>884.3</v>
      </c>
      <c r="AD30">
        <f t="shared" si="15"/>
        <v>0</v>
      </c>
      <c r="AE30">
        <f t="shared" si="15"/>
        <v>0</v>
      </c>
      <c r="AF30">
        <f t="shared" si="15"/>
        <v>1112.7</v>
      </c>
      <c r="AG30">
        <f>(AP30)</f>
        <v>0</v>
      </c>
      <c r="AH30">
        <f t="shared" si="16"/>
        <v>95.84</v>
      </c>
      <c r="AI30">
        <f t="shared" si="16"/>
        <v>0</v>
      </c>
      <c r="AJ30">
        <f>(AS30)</f>
        <v>0</v>
      </c>
      <c r="AK30">
        <v>1997</v>
      </c>
      <c r="AL30">
        <v>884.3</v>
      </c>
      <c r="AM30">
        <v>0</v>
      </c>
      <c r="AN30">
        <v>0</v>
      </c>
      <c r="AO30">
        <v>1112.7</v>
      </c>
      <c r="AP30">
        <v>0</v>
      </c>
      <c r="AQ30">
        <v>95.84</v>
      </c>
      <c r="AR30">
        <v>0</v>
      </c>
      <c r="AS30">
        <v>0</v>
      </c>
      <c r="AT30">
        <v>83</v>
      </c>
      <c r="AU30">
        <v>45</v>
      </c>
      <c r="AV30">
        <v>1.047</v>
      </c>
      <c r="AW30">
        <v>1.002</v>
      </c>
      <c r="AX30">
        <v>1</v>
      </c>
      <c r="AY30">
        <v>1</v>
      </c>
      <c r="AZ30">
        <v>12.7</v>
      </c>
      <c r="BA30">
        <v>12.7</v>
      </c>
      <c r="BB30">
        <v>1</v>
      </c>
      <c r="BC30">
        <v>2.41</v>
      </c>
      <c r="BH30">
        <v>0</v>
      </c>
      <c r="BI30">
        <v>1</v>
      </c>
      <c r="BJ30" t="s">
        <v>32</v>
      </c>
      <c r="BM30">
        <v>682</v>
      </c>
      <c r="BN30">
        <v>0</v>
      </c>
      <c r="BO30" t="s">
        <v>29</v>
      </c>
      <c r="BP30">
        <v>1</v>
      </c>
      <c r="BQ30">
        <v>60</v>
      </c>
      <c r="BR30">
        <v>0</v>
      </c>
      <c r="BS30">
        <v>12.7</v>
      </c>
      <c r="BT30">
        <v>1</v>
      </c>
      <c r="BU30">
        <v>1</v>
      </c>
      <c r="BV30">
        <v>1</v>
      </c>
      <c r="BW30">
        <v>1</v>
      </c>
      <c r="BX30">
        <v>1</v>
      </c>
      <c r="BZ30">
        <v>83</v>
      </c>
      <c r="CA30">
        <v>45</v>
      </c>
      <c r="CF30">
        <v>0</v>
      </c>
      <c r="CG30">
        <v>0</v>
      </c>
      <c r="CM30">
        <v>0</v>
      </c>
      <c r="CO30">
        <v>0</v>
      </c>
      <c r="CP30">
        <f t="shared" si="17"/>
        <v>8973.37</v>
      </c>
      <c r="CQ30">
        <f t="shared" si="18"/>
        <v>2135.425326</v>
      </c>
      <c r="CR30">
        <f t="shared" si="19"/>
        <v>0</v>
      </c>
      <c r="CS30">
        <f t="shared" si="20"/>
        <v>0</v>
      </c>
      <c r="CT30">
        <f t="shared" si="21"/>
        <v>14795.460629999998</v>
      </c>
      <c r="CU30">
        <f t="shared" si="22"/>
        <v>0</v>
      </c>
      <c r="CV30">
        <f t="shared" si="23"/>
        <v>100.34447999999999</v>
      </c>
      <c r="CW30">
        <f t="shared" si="24"/>
        <v>0</v>
      </c>
      <c r="CX30">
        <f t="shared" si="25"/>
        <v>0</v>
      </c>
      <c r="CY30">
        <f t="shared" si="26"/>
        <v>6508.5197</v>
      </c>
      <c r="CZ30">
        <f t="shared" si="27"/>
        <v>3528.7155000000002</v>
      </c>
      <c r="DN30">
        <v>91</v>
      </c>
      <c r="DO30">
        <v>70</v>
      </c>
      <c r="DP30">
        <v>1.047</v>
      </c>
      <c r="DQ30">
        <v>1.002</v>
      </c>
      <c r="DR30">
        <v>1</v>
      </c>
      <c r="DS30">
        <v>1</v>
      </c>
      <c r="DT30">
        <v>1</v>
      </c>
      <c r="DU30">
        <v>1007</v>
      </c>
      <c r="DV30" t="s">
        <v>31</v>
      </c>
      <c r="DW30" t="s">
        <v>31</v>
      </c>
      <c r="DX30">
        <v>1</v>
      </c>
      <c r="EE30">
        <v>9204222</v>
      </c>
      <c r="EF30">
        <v>60</v>
      </c>
      <c r="EG30" t="s">
        <v>21</v>
      </c>
      <c r="EH30">
        <v>0</v>
      </c>
      <c r="EJ30">
        <v>1</v>
      </c>
      <c r="EK30">
        <v>682</v>
      </c>
      <c r="EL30" t="s">
        <v>22</v>
      </c>
      <c r="EM30" t="s">
        <v>23</v>
      </c>
      <c r="EQ30">
        <v>64</v>
      </c>
      <c r="ER30">
        <v>1997</v>
      </c>
      <c r="ES30">
        <v>884.3</v>
      </c>
      <c r="ET30">
        <v>0</v>
      </c>
      <c r="EU30">
        <v>0</v>
      </c>
      <c r="EV30">
        <v>1112.7</v>
      </c>
      <c r="EW30">
        <v>95.84</v>
      </c>
      <c r="EX30">
        <v>0</v>
      </c>
      <c r="EY30">
        <v>0</v>
      </c>
      <c r="EZ30">
        <v>0</v>
      </c>
      <c r="FQ30">
        <v>0</v>
      </c>
      <c r="FR30">
        <f t="shared" si="28"/>
        <v>0</v>
      </c>
      <c r="FS30">
        <v>0</v>
      </c>
      <c r="FX30">
        <v>83</v>
      </c>
      <c r="FY30">
        <v>45</v>
      </c>
    </row>
    <row r="31" spans="1:181" ht="12.75">
      <c r="A31">
        <v>18</v>
      </c>
      <c r="B31">
        <v>1</v>
      </c>
      <c r="C31">
        <v>10</v>
      </c>
      <c r="E31" t="s">
        <v>33</v>
      </c>
      <c r="F31" t="s">
        <v>34</v>
      </c>
      <c r="G31" t="s">
        <v>35</v>
      </c>
      <c r="H31" t="s">
        <v>31</v>
      </c>
      <c r="I31">
        <f>I30*J31</f>
        <v>0.5512</v>
      </c>
      <c r="J31">
        <v>1.04</v>
      </c>
      <c r="O31">
        <f t="shared" si="3"/>
        <v>1961.14</v>
      </c>
      <c r="P31">
        <f t="shared" si="4"/>
        <v>1961.14</v>
      </c>
      <c r="Q31">
        <f t="shared" si="5"/>
        <v>0</v>
      </c>
      <c r="R31">
        <f t="shared" si="6"/>
        <v>0</v>
      </c>
      <c r="S31">
        <f t="shared" si="7"/>
        <v>0</v>
      </c>
      <c r="T31">
        <f t="shared" si="8"/>
        <v>0</v>
      </c>
      <c r="U31">
        <f t="shared" si="9"/>
        <v>0</v>
      </c>
      <c r="V31">
        <f t="shared" si="10"/>
        <v>0</v>
      </c>
      <c r="W31">
        <f t="shared" si="11"/>
        <v>0</v>
      </c>
      <c r="X31">
        <f t="shared" si="12"/>
        <v>0</v>
      </c>
      <c r="Y31">
        <f t="shared" si="13"/>
        <v>0</v>
      </c>
      <c r="AA31">
        <v>0</v>
      </c>
      <c r="AB31">
        <f t="shared" si="14"/>
        <v>536.38</v>
      </c>
      <c r="AC31">
        <f aca="true" t="shared" si="29" ref="AC31:AJ31">AL31</f>
        <v>536.38</v>
      </c>
      <c r="AD31">
        <f t="shared" si="29"/>
        <v>0</v>
      </c>
      <c r="AE31">
        <f t="shared" si="29"/>
        <v>0</v>
      </c>
      <c r="AF31">
        <f t="shared" si="29"/>
        <v>0</v>
      </c>
      <c r="AG31">
        <f t="shared" si="29"/>
        <v>0</v>
      </c>
      <c r="AH31">
        <f t="shared" si="29"/>
        <v>0</v>
      </c>
      <c r="AI31">
        <f t="shared" si="29"/>
        <v>0</v>
      </c>
      <c r="AJ31">
        <f t="shared" si="29"/>
        <v>0</v>
      </c>
      <c r="AK31">
        <v>536.38</v>
      </c>
      <c r="AL31">
        <v>536.38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1.047</v>
      </c>
      <c r="AW31">
        <v>1.002</v>
      </c>
      <c r="AX31">
        <v>1</v>
      </c>
      <c r="AY31">
        <v>1</v>
      </c>
      <c r="AZ31">
        <v>1</v>
      </c>
      <c r="BA31">
        <v>1</v>
      </c>
      <c r="BB31">
        <v>1</v>
      </c>
      <c r="BC31">
        <v>6.62</v>
      </c>
      <c r="BH31">
        <v>3</v>
      </c>
      <c r="BI31">
        <v>1</v>
      </c>
      <c r="BJ31" t="s">
        <v>36</v>
      </c>
      <c r="BM31">
        <v>682</v>
      </c>
      <c r="BN31">
        <v>0</v>
      </c>
      <c r="BO31" t="s">
        <v>34</v>
      </c>
      <c r="BP31">
        <v>1</v>
      </c>
      <c r="BQ31">
        <v>60</v>
      </c>
      <c r="BR31">
        <v>0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Z31">
        <v>0</v>
      </c>
      <c r="CA31">
        <v>0</v>
      </c>
      <c r="CF31">
        <v>0</v>
      </c>
      <c r="CG31">
        <v>0</v>
      </c>
      <c r="CM31">
        <v>0</v>
      </c>
      <c r="CO31">
        <v>0</v>
      </c>
      <c r="CP31">
        <f t="shared" si="17"/>
        <v>1961.14</v>
      </c>
      <c r="CQ31">
        <f t="shared" si="18"/>
        <v>3557.9372712</v>
      </c>
      <c r="CR31">
        <f t="shared" si="19"/>
        <v>0</v>
      </c>
      <c r="CS31">
        <f t="shared" si="20"/>
        <v>0</v>
      </c>
      <c r="CT31">
        <f t="shared" si="21"/>
        <v>0</v>
      </c>
      <c r="CU31">
        <f t="shared" si="22"/>
        <v>0</v>
      </c>
      <c r="CV31">
        <f t="shared" si="23"/>
        <v>0</v>
      </c>
      <c r="CW31">
        <f t="shared" si="24"/>
        <v>0</v>
      </c>
      <c r="CX31">
        <f t="shared" si="25"/>
        <v>0</v>
      </c>
      <c r="CY31">
        <f t="shared" si="26"/>
        <v>0</v>
      </c>
      <c r="CZ31">
        <f t="shared" si="27"/>
        <v>0</v>
      </c>
      <c r="DN31">
        <v>91</v>
      </c>
      <c r="DO31">
        <v>70</v>
      </c>
      <c r="DP31">
        <v>1.047</v>
      </c>
      <c r="DQ31">
        <v>1.002</v>
      </c>
      <c r="DR31">
        <v>1</v>
      </c>
      <c r="DS31">
        <v>1</v>
      </c>
      <c r="DT31">
        <v>1</v>
      </c>
      <c r="DU31">
        <v>1007</v>
      </c>
      <c r="DV31" t="s">
        <v>31</v>
      </c>
      <c r="DW31" t="s">
        <v>31</v>
      </c>
      <c r="DX31">
        <v>1</v>
      </c>
      <c r="EE31">
        <v>9204222</v>
      </c>
      <c r="EF31">
        <v>60</v>
      </c>
      <c r="EG31" t="s">
        <v>21</v>
      </c>
      <c r="EH31">
        <v>0</v>
      </c>
      <c r="EJ31">
        <v>1</v>
      </c>
      <c r="EK31">
        <v>682</v>
      </c>
      <c r="EL31" t="s">
        <v>22</v>
      </c>
      <c r="EM31" t="s">
        <v>23</v>
      </c>
      <c r="EQ31">
        <v>0</v>
      </c>
      <c r="ER31">
        <v>0</v>
      </c>
      <c r="ES31">
        <v>536.38</v>
      </c>
      <c r="ET31">
        <v>0</v>
      </c>
      <c r="EU31">
        <v>0</v>
      </c>
      <c r="EV31">
        <v>0</v>
      </c>
      <c r="EW31">
        <v>0</v>
      </c>
      <c r="EX31">
        <v>0</v>
      </c>
      <c r="EZ31">
        <v>0</v>
      </c>
      <c r="FQ31">
        <v>0</v>
      </c>
      <c r="FR31">
        <f t="shared" si="28"/>
        <v>0</v>
      </c>
      <c r="FS31">
        <v>0</v>
      </c>
      <c r="FX31">
        <v>0</v>
      </c>
      <c r="FY31">
        <v>0</v>
      </c>
    </row>
    <row r="32" spans="1:181" ht="12.75">
      <c r="A32">
        <v>17</v>
      </c>
      <c r="B32">
        <v>1</v>
      </c>
      <c r="E32" t="s">
        <v>37</v>
      </c>
      <c r="F32" t="s">
        <v>38</v>
      </c>
      <c r="G32" t="s">
        <v>39</v>
      </c>
      <c r="H32" t="s">
        <v>40</v>
      </c>
      <c r="I32">
        <v>1</v>
      </c>
      <c r="J32">
        <v>0</v>
      </c>
      <c r="O32">
        <f t="shared" si="3"/>
        <v>1398.87</v>
      </c>
      <c r="P32">
        <f t="shared" si="4"/>
        <v>26.17</v>
      </c>
      <c r="Q32">
        <f t="shared" si="5"/>
        <v>153.64</v>
      </c>
      <c r="R32">
        <f t="shared" si="6"/>
        <v>86.03</v>
      </c>
      <c r="S32">
        <f t="shared" si="7"/>
        <v>1219.06</v>
      </c>
      <c r="T32">
        <f t="shared" si="8"/>
        <v>0</v>
      </c>
      <c r="U32">
        <f t="shared" si="9"/>
        <v>8.585399999999998</v>
      </c>
      <c r="V32">
        <f t="shared" si="10"/>
        <v>0</v>
      </c>
      <c r="W32">
        <f t="shared" si="11"/>
        <v>0</v>
      </c>
      <c r="X32">
        <f t="shared" si="12"/>
        <v>1243.44</v>
      </c>
      <c r="Y32">
        <f t="shared" si="13"/>
        <v>548.58</v>
      </c>
      <c r="AA32">
        <v>0</v>
      </c>
      <c r="AB32">
        <f t="shared" si="14"/>
        <v>123.21000000000001</v>
      </c>
      <c r="AC32">
        <f aca="true" t="shared" si="30" ref="AC32:AC46">(ES32)</f>
        <v>5.74</v>
      </c>
      <c r="AD32">
        <f aca="true" t="shared" si="31" ref="AD32:AD46">(ET32)</f>
        <v>25.79</v>
      </c>
      <c r="AE32">
        <f aca="true" t="shared" si="32" ref="AE32:AE46">(EU32)</f>
        <v>6.47</v>
      </c>
      <c r="AF32">
        <f aca="true" t="shared" si="33" ref="AF32:AF46">(EV32)</f>
        <v>91.68</v>
      </c>
      <c r="AG32">
        <f aca="true" t="shared" si="34" ref="AG32:AG46">(AP32)</f>
        <v>0</v>
      </c>
      <c r="AH32">
        <f aca="true" t="shared" si="35" ref="AH32:AH46">(EW32)</f>
        <v>8.2</v>
      </c>
      <c r="AI32">
        <f aca="true" t="shared" si="36" ref="AI32:AI46">(EX32)</f>
        <v>0</v>
      </c>
      <c r="AJ32">
        <f aca="true" t="shared" si="37" ref="AJ32:AJ46">(AS32)</f>
        <v>0</v>
      </c>
      <c r="AK32">
        <v>123.21000000000001</v>
      </c>
      <c r="AL32">
        <v>5.74</v>
      </c>
      <c r="AM32">
        <v>25.79</v>
      </c>
      <c r="AN32">
        <v>6.47</v>
      </c>
      <c r="AO32">
        <v>91.68</v>
      </c>
      <c r="AP32">
        <v>0</v>
      </c>
      <c r="AQ32">
        <v>8.2</v>
      </c>
      <c r="AR32">
        <v>0</v>
      </c>
      <c r="AS32">
        <v>0</v>
      </c>
      <c r="AT32">
        <v>102</v>
      </c>
      <c r="AU32">
        <v>45</v>
      </c>
      <c r="AV32">
        <v>1.047</v>
      </c>
      <c r="AW32">
        <v>1</v>
      </c>
      <c r="AX32">
        <v>1</v>
      </c>
      <c r="AY32">
        <v>1</v>
      </c>
      <c r="AZ32">
        <v>12.7</v>
      </c>
      <c r="BA32">
        <v>12.7</v>
      </c>
      <c r="BB32">
        <v>5.69</v>
      </c>
      <c r="BC32">
        <v>4.56</v>
      </c>
      <c r="BH32">
        <v>0</v>
      </c>
      <c r="BI32">
        <v>2</v>
      </c>
      <c r="BJ32" t="s">
        <v>41</v>
      </c>
      <c r="BM32">
        <v>336</v>
      </c>
      <c r="BN32">
        <v>0</v>
      </c>
      <c r="BO32" t="s">
        <v>38</v>
      </c>
      <c r="BP32">
        <v>1</v>
      </c>
      <c r="BQ32">
        <v>40</v>
      </c>
      <c r="BR32">
        <v>0</v>
      </c>
      <c r="BS32">
        <v>12.7</v>
      </c>
      <c r="BT32">
        <v>1</v>
      </c>
      <c r="BU32">
        <v>1</v>
      </c>
      <c r="BV32">
        <v>1</v>
      </c>
      <c r="BW32">
        <v>1</v>
      </c>
      <c r="BX32">
        <v>1</v>
      </c>
      <c r="BZ32">
        <v>102</v>
      </c>
      <c r="CA32">
        <v>45</v>
      </c>
      <c r="CF32">
        <v>0</v>
      </c>
      <c r="CG32">
        <v>0</v>
      </c>
      <c r="CM32">
        <v>0</v>
      </c>
      <c r="CO32">
        <v>0</v>
      </c>
      <c r="CP32">
        <f t="shared" si="17"/>
        <v>1398.87</v>
      </c>
      <c r="CQ32">
        <f t="shared" si="18"/>
        <v>26.1744</v>
      </c>
      <c r="CR32">
        <f t="shared" si="19"/>
        <v>153.6421197</v>
      </c>
      <c r="CS32">
        <f t="shared" si="20"/>
        <v>86.03094299999998</v>
      </c>
      <c r="CT32">
        <f t="shared" si="21"/>
        <v>1219.059792</v>
      </c>
      <c r="CU32">
        <f t="shared" si="22"/>
        <v>0</v>
      </c>
      <c r="CV32">
        <f t="shared" si="23"/>
        <v>8.585399999999998</v>
      </c>
      <c r="CW32">
        <f t="shared" si="24"/>
        <v>0</v>
      </c>
      <c r="CX32">
        <f t="shared" si="25"/>
        <v>0</v>
      </c>
      <c r="CY32">
        <f t="shared" si="26"/>
        <v>1243.4412</v>
      </c>
      <c r="CZ32">
        <f t="shared" si="27"/>
        <v>548.577</v>
      </c>
      <c r="DN32">
        <v>112</v>
      </c>
      <c r="DO32">
        <v>70</v>
      </c>
      <c r="DP32">
        <v>1.047</v>
      </c>
      <c r="DQ32">
        <v>1</v>
      </c>
      <c r="DR32">
        <v>1</v>
      </c>
      <c r="DS32">
        <v>1</v>
      </c>
      <c r="DT32">
        <v>1</v>
      </c>
      <c r="DU32">
        <v>1010</v>
      </c>
      <c r="DV32" t="s">
        <v>40</v>
      </c>
      <c r="DW32" t="s">
        <v>40</v>
      </c>
      <c r="DX32">
        <v>1</v>
      </c>
      <c r="EE32">
        <v>9203876</v>
      </c>
      <c r="EF32">
        <v>40</v>
      </c>
      <c r="EG32" t="s">
        <v>42</v>
      </c>
      <c r="EH32">
        <v>0</v>
      </c>
      <c r="EJ32">
        <v>2</v>
      </c>
      <c r="EK32">
        <v>336</v>
      </c>
      <c r="EL32" t="s">
        <v>43</v>
      </c>
      <c r="EM32" t="s">
        <v>44</v>
      </c>
      <c r="EQ32">
        <v>0</v>
      </c>
      <c r="ER32">
        <v>123.21</v>
      </c>
      <c r="ES32">
        <v>5.74</v>
      </c>
      <c r="ET32">
        <v>25.79</v>
      </c>
      <c r="EU32">
        <v>6.47</v>
      </c>
      <c r="EV32">
        <v>91.68</v>
      </c>
      <c r="EW32">
        <v>8.2</v>
      </c>
      <c r="EX32">
        <v>0</v>
      </c>
      <c r="EY32">
        <v>0</v>
      </c>
      <c r="EZ32">
        <v>0</v>
      </c>
      <c r="FQ32">
        <v>0</v>
      </c>
      <c r="FR32">
        <f t="shared" si="28"/>
        <v>0</v>
      </c>
      <c r="FS32">
        <v>0</v>
      </c>
      <c r="FX32">
        <v>102</v>
      </c>
      <c r="FY32">
        <v>45</v>
      </c>
    </row>
    <row r="33" spans="1:181" ht="12.75">
      <c r="A33">
        <v>17</v>
      </c>
      <c r="B33">
        <v>1</v>
      </c>
      <c r="C33">
        <f>ROW(SmtRes!A12)</f>
        <v>12</v>
      </c>
      <c r="D33">
        <f>ROW(EtalonRes!A11)</f>
        <v>11</v>
      </c>
      <c r="E33" t="s">
        <v>45</v>
      </c>
      <c r="F33" t="s">
        <v>46</v>
      </c>
      <c r="G33" t="s">
        <v>47</v>
      </c>
      <c r="H33" t="s">
        <v>40</v>
      </c>
      <c r="I33">
        <v>10</v>
      </c>
      <c r="J33">
        <v>0</v>
      </c>
      <c r="O33">
        <f t="shared" si="3"/>
        <v>53433.77</v>
      </c>
      <c r="P33">
        <f t="shared" si="4"/>
        <v>6447.84</v>
      </c>
      <c r="Q33">
        <f t="shared" si="5"/>
        <v>0</v>
      </c>
      <c r="R33">
        <f t="shared" si="6"/>
        <v>0</v>
      </c>
      <c r="S33">
        <f t="shared" si="7"/>
        <v>46985.93</v>
      </c>
      <c r="T33">
        <f t="shared" si="8"/>
        <v>0</v>
      </c>
      <c r="U33">
        <f t="shared" si="9"/>
        <v>293.15999999999997</v>
      </c>
      <c r="V33">
        <f t="shared" si="10"/>
        <v>0</v>
      </c>
      <c r="W33">
        <f t="shared" si="11"/>
        <v>0</v>
      </c>
      <c r="X33">
        <f t="shared" si="12"/>
        <v>47925.65</v>
      </c>
      <c r="Y33">
        <f t="shared" si="13"/>
        <v>21143.67</v>
      </c>
      <c r="AA33">
        <v>0</v>
      </c>
      <c r="AB33">
        <f t="shared" si="14"/>
        <v>494.76</v>
      </c>
      <c r="AC33">
        <f t="shared" si="30"/>
        <v>141.4</v>
      </c>
      <c r="AD33">
        <f t="shared" si="31"/>
        <v>0</v>
      </c>
      <c r="AE33">
        <f t="shared" si="32"/>
        <v>0</v>
      </c>
      <c r="AF33">
        <f t="shared" si="33"/>
        <v>353.36</v>
      </c>
      <c r="AG33">
        <f t="shared" si="34"/>
        <v>0</v>
      </c>
      <c r="AH33">
        <f t="shared" si="35"/>
        <v>28</v>
      </c>
      <c r="AI33">
        <f t="shared" si="36"/>
        <v>0</v>
      </c>
      <c r="AJ33">
        <f t="shared" si="37"/>
        <v>0</v>
      </c>
      <c r="AK33">
        <v>494.76</v>
      </c>
      <c r="AL33">
        <v>141.4</v>
      </c>
      <c r="AM33">
        <v>0</v>
      </c>
      <c r="AN33">
        <v>0</v>
      </c>
      <c r="AO33">
        <v>353.36</v>
      </c>
      <c r="AP33">
        <v>0</v>
      </c>
      <c r="AQ33">
        <v>28</v>
      </c>
      <c r="AR33">
        <v>0</v>
      </c>
      <c r="AS33">
        <v>0</v>
      </c>
      <c r="AT33">
        <v>102</v>
      </c>
      <c r="AU33">
        <v>45</v>
      </c>
      <c r="AV33">
        <v>1.047</v>
      </c>
      <c r="AW33">
        <v>1</v>
      </c>
      <c r="AX33">
        <v>1</v>
      </c>
      <c r="AY33">
        <v>1</v>
      </c>
      <c r="AZ33">
        <v>12.7</v>
      </c>
      <c r="BA33">
        <v>12.7</v>
      </c>
      <c r="BB33">
        <v>1</v>
      </c>
      <c r="BC33">
        <v>4.56</v>
      </c>
      <c r="BH33">
        <v>0</v>
      </c>
      <c r="BI33">
        <v>2</v>
      </c>
      <c r="BJ33" t="s">
        <v>48</v>
      </c>
      <c r="BM33">
        <v>336</v>
      </c>
      <c r="BN33">
        <v>0</v>
      </c>
      <c r="BO33" t="s">
        <v>46</v>
      </c>
      <c r="BP33">
        <v>1</v>
      </c>
      <c r="BQ33">
        <v>40</v>
      </c>
      <c r="BR33">
        <v>0</v>
      </c>
      <c r="BS33">
        <v>12.7</v>
      </c>
      <c r="BT33">
        <v>1</v>
      </c>
      <c r="BU33">
        <v>1</v>
      </c>
      <c r="BV33">
        <v>1</v>
      </c>
      <c r="BW33">
        <v>1</v>
      </c>
      <c r="BX33">
        <v>1</v>
      </c>
      <c r="BZ33">
        <v>102</v>
      </c>
      <c r="CA33">
        <v>45</v>
      </c>
      <c r="CF33">
        <v>0</v>
      </c>
      <c r="CG33">
        <v>0</v>
      </c>
      <c r="CM33">
        <v>0</v>
      </c>
      <c r="CO33">
        <v>0</v>
      </c>
      <c r="CP33">
        <f t="shared" si="17"/>
        <v>53433.770000000004</v>
      </c>
      <c r="CQ33">
        <f t="shared" si="18"/>
        <v>644.784</v>
      </c>
      <c r="CR33">
        <f t="shared" si="19"/>
        <v>0</v>
      </c>
      <c r="CS33">
        <f t="shared" si="20"/>
        <v>0</v>
      </c>
      <c r="CT33">
        <f t="shared" si="21"/>
        <v>4698.592584</v>
      </c>
      <c r="CU33">
        <f t="shared" si="22"/>
        <v>0</v>
      </c>
      <c r="CV33">
        <f t="shared" si="23"/>
        <v>29.316</v>
      </c>
      <c r="CW33">
        <f t="shared" si="24"/>
        <v>0</v>
      </c>
      <c r="CX33">
        <f t="shared" si="25"/>
        <v>0</v>
      </c>
      <c r="CY33">
        <f t="shared" si="26"/>
        <v>47925.6486</v>
      </c>
      <c r="CZ33">
        <f t="shared" si="27"/>
        <v>21143.6685</v>
      </c>
      <c r="DN33">
        <v>112</v>
      </c>
      <c r="DO33">
        <v>70</v>
      </c>
      <c r="DP33">
        <v>1.047</v>
      </c>
      <c r="DQ33">
        <v>1</v>
      </c>
      <c r="DR33">
        <v>1</v>
      </c>
      <c r="DS33">
        <v>1</v>
      </c>
      <c r="DT33">
        <v>1</v>
      </c>
      <c r="DU33">
        <v>1010</v>
      </c>
      <c r="DV33" t="s">
        <v>40</v>
      </c>
      <c r="DW33" t="s">
        <v>40</v>
      </c>
      <c r="DX33">
        <v>1</v>
      </c>
      <c r="EE33">
        <v>9203876</v>
      </c>
      <c r="EF33">
        <v>40</v>
      </c>
      <c r="EG33" t="s">
        <v>42</v>
      </c>
      <c r="EH33">
        <v>0</v>
      </c>
      <c r="EJ33">
        <v>2</v>
      </c>
      <c r="EK33">
        <v>336</v>
      </c>
      <c r="EL33" t="s">
        <v>43</v>
      </c>
      <c r="EM33" t="s">
        <v>44</v>
      </c>
      <c r="EQ33">
        <v>64</v>
      </c>
      <c r="ER33">
        <v>494.76</v>
      </c>
      <c r="ES33">
        <v>141.4</v>
      </c>
      <c r="ET33">
        <v>0</v>
      </c>
      <c r="EU33">
        <v>0</v>
      </c>
      <c r="EV33">
        <v>353.36</v>
      </c>
      <c r="EW33">
        <v>28</v>
      </c>
      <c r="EX33">
        <v>0</v>
      </c>
      <c r="EY33">
        <v>0</v>
      </c>
      <c r="EZ33">
        <v>0</v>
      </c>
      <c r="FQ33">
        <v>0</v>
      </c>
      <c r="FR33">
        <f t="shared" si="28"/>
        <v>0</v>
      </c>
      <c r="FS33">
        <v>0</v>
      </c>
      <c r="FX33">
        <v>102</v>
      </c>
      <c r="FY33">
        <v>45</v>
      </c>
    </row>
    <row r="34" spans="1:181" ht="12.75">
      <c r="A34">
        <v>17</v>
      </c>
      <c r="B34">
        <v>1</v>
      </c>
      <c r="E34" t="s">
        <v>49</v>
      </c>
      <c r="F34" t="s">
        <v>50</v>
      </c>
      <c r="G34" t="s">
        <v>51</v>
      </c>
      <c r="H34" t="s">
        <v>40</v>
      </c>
      <c r="I34">
        <v>10</v>
      </c>
      <c r="J34">
        <v>0</v>
      </c>
      <c r="O34">
        <f t="shared" si="3"/>
        <v>1591.67</v>
      </c>
      <c r="P34">
        <f t="shared" si="4"/>
        <v>6.38</v>
      </c>
      <c r="Q34">
        <f t="shared" si="5"/>
        <v>34.87</v>
      </c>
      <c r="R34">
        <f t="shared" si="6"/>
        <v>14.63</v>
      </c>
      <c r="S34">
        <f t="shared" si="7"/>
        <v>1550.42</v>
      </c>
      <c r="T34">
        <f t="shared" si="8"/>
        <v>0</v>
      </c>
      <c r="U34">
        <f t="shared" si="9"/>
        <v>10.784099999999999</v>
      </c>
      <c r="V34">
        <f t="shared" si="10"/>
        <v>0</v>
      </c>
      <c r="W34">
        <f t="shared" si="11"/>
        <v>0</v>
      </c>
      <c r="X34">
        <f t="shared" si="12"/>
        <v>1581.43</v>
      </c>
      <c r="Y34">
        <f t="shared" si="13"/>
        <v>697.69</v>
      </c>
      <c r="AA34">
        <v>0</v>
      </c>
      <c r="AB34">
        <f t="shared" si="14"/>
        <v>12.25</v>
      </c>
      <c r="AC34">
        <f t="shared" si="30"/>
        <v>0.14</v>
      </c>
      <c r="AD34">
        <f t="shared" si="31"/>
        <v>0.45</v>
      </c>
      <c r="AE34">
        <f t="shared" si="32"/>
        <v>0.11</v>
      </c>
      <c r="AF34">
        <f t="shared" si="33"/>
        <v>11.66</v>
      </c>
      <c r="AG34">
        <f t="shared" si="34"/>
        <v>0</v>
      </c>
      <c r="AH34">
        <f t="shared" si="35"/>
        <v>1.03</v>
      </c>
      <c r="AI34">
        <f t="shared" si="36"/>
        <v>0</v>
      </c>
      <c r="AJ34">
        <f t="shared" si="37"/>
        <v>0</v>
      </c>
      <c r="AK34">
        <v>12.25</v>
      </c>
      <c r="AL34">
        <v>0.14</v>
      </c>
      <c r="AM34">
        <v>0.45</v>
      </c>
      <c r="AN34">
        <v>0.11</v>
      </c>
      <c r="AO34">
        <v>11.66</v>
      </c>
      <c r="AP34">
        <v>0</v>
      </c>
      <c r="AQ34">
        <v>1.03</v>
      </c>
      <c r="AR34">
        <v>0</v>
      </c>
      <c r="AS34">
        <v>0</v>
      </c>
      <c r="AT34">
        <v>102</v>
      </c>
      <c r="AU34">
        <v>45</v>
      </c>
      <c r="AV34">
        <v>1.047</v>
      </c>
      <c r="AW34">
        <v>1</v>
      </c>
      <c r="AX34">
        <v>1</v>
      </c>
      <c r="AY34">
        <v>1</v>
      </c>
      <c r="AZ34">
        <v>12.7</v>
      </c>
      <c r="BA34">
        <v>12.7</v>
      </c>
      <c r="BB34">
        <v>7.4</v>
      </c>
      <c r="BC34">
        <v>4.56</v>
      </c>
      <c r="BH34">
        <v>0</v>
      </c>
      <c r="BI34">
        <v>2</v>
      </c>
      <c r="BJ34" t="s">
        <v>52</v>
      </c>
      <c r="BM34">
        <v>355</v>
      </c>
      <c r="BN34">
        <v>0</v>
      </c>
      <c r="BO34" t="s">
        <v>50</v>
      </c>
      <c r="BP34">
        <v>1</v>
      </c>
      <c r="BQ34">
        <v>40</v>
      </c>
      <c r="BR34">
        <v>0</v>
      </c>
      <c r="BS34">
        <v>12.7</v>
      </c>
      <c r="BT34">
        <v>1</v>
      </c>
      <c r="BU34">
        <v>1</v>
      </c>
      <c r="BV34">
        <v>1</v>
      </c>
      <c r="BW34">
        <v>1</v>
      </c>
      <c r="BX34">
        <v>1</v>
      </c>
      <c r="BZ34">
        <v>102</v>
      </c>
      <c r="CA34">
        <v>45</v>
      </c>
      <c r="CF34">
        <v>0</v>
      </c>
      <c r="CG34">
        <v>0</v>
      </c>
      <c r="CM34">
        <v>0</v>
      </c>
      <c r="CO34">
        <v>0</v>
      </c>
      <c r="CP34">
        <f t="shared" si="17"/>
        <v>1591.67</v>
      </c>
      <c r="CQ34">
        <f t="shared" si="18"/>
        <v>0.6384</v>
      </c>
      <c r="CR34">
        <f t="shared" si="19"/>
        <v>3.48651</v>
      </c>
      <c r="CS34">
        <f t="shared" si="20"/>
        <v>1.462659</v>
      </c>
      <c r="CT34">
        <f t="shared" si="21"/>
        <v>155.04185399999997</v>
      </c>
      <c r="CU34">
        <f t="shared" si="22"/>
        <v>0</v>
      </c>
      <c r="CV34">
        <f t="shared" si="23"/>
        <v>1.0784099999999999</v>
      </c>
      <c r="CW34">
        <f t="shared" si="24"/>
        <v>0</v>
      </c>
      <c r="CX34">
        <f t="shared" si="25"/>
        <v>0</v>
      </c>
      <c r="CY34">
        <f t="shared" si="26"/>
        <v>1581.4284</v>
      </c>
      <c r="CZ34">
        <f t="shared" si="27"/>
        <v>697.6890000000001</v>
      </c>
      <c r="DN34">
        <v>112</v>
      </c>
      <c r="DO34">
        <v>70</v>
      </c>
      <c r="DP34">
        <v>1.047</v>
      </c>
      <c r="DQ34">
        <v>1</v>
      </c>
      <c r="DR34">
        <v>1</v>
      </c>
      <c r="DS34">
        <v>1</v>
      </c>
      <c r="DT34">
        <v>1</v>
      </c>
      <c r="DU34">
        <v>1010</v>
      </c>
      <c r="DV34" t="s">
        <v>40</v>
      </c>
      <c r="DW34" t="s">
        <v>40</v>
      </c>
      <c r="DX34">
        <v>1</v>
      </c>
      <c r="EE34">
        <v>9203895</v>
      </c>
      <c r="EF34">
        <v>40</v>
      </c>
      <c r="EG34" t="s">
        <v>42</v>
      </c>
      <c r="EH34">
        <v>0</v>
      </c>
      <c r="EJ34">
        <v>2</v>
      </c>
      <c r="EK34">
        <v>355</v>
      </c>
      <c r="EL34" t="s">
        <v>53</v>
      </c>
      <c r="EM34" t="s">
        <v>54</v>
      </c>
      <c r="EQ34">
        <v>0</v>
      </c>
      <c r="ER34">
        <v>12.25</v>
      </c>
      <c r="ES34">
        <v>0.14</v>
      </c>
      <c r="ET34">
        <v>0.45</v>
      </c>
      <c r="EU34">
        <v>0.11</v>
      </c>
      <c r="EV34">
        <v>11.66</v>
      </c>
      <c r="EW34">
        <v>1.03</v>
      </c>
      <c r="EX34">
        <v>0</v>
      </c>
      <c r="EY34">
        <v>0</v>
      </c>
      <c r="EZ34">
        <v>0</v>
      </c>
      <c r="FQ34">
        <v>0</v>
      </c>
      <c r="FR34">
        <f t="shared" si="28"/>
        <v>0</v>
      </c>
      <c r="FS34">
        <v>0</v>
      </c>
      <c r="FX34">
        <v>102</v>
      </c>
      <c r="FY34">
        <v>45</v>
      </c>
    </row>
    <row r="35" spans="1:181" ht="12.75">
      <c r="A35">
        <v>17</v>
      </c>
      <c r="B35">
        <v>1</v>
      </c>
      <c r="E35" t="s">
        <v>55</v>
      </c>
      <c r="F35" t="s">
        <v>56</v>
      </c>
      <c r="G35" t="s">
        <v>57</v>
      </c>
      <c r="H35" t="s">
        <v>40</v>
      </c>
      <c r="I35">
        <v>1</v>
      </c>
      <c r="J35">
        <v>0</v>
      </c>
      <c r="O35">
        <f t="shared" si="3"/>
        <v>400.8</v>
      </c>
      <c r="P35">
        <f t="shared" si="4"/>
        <v>8.94</v>
      </c>
      <c r="Q35">
        <f t="shared" si="5"/>
        <v>51.33</v>
      </c>
      <c r="R35">
        <f t="shared" si="6"/>
        <v>20.08</v>
      </c>
      <c r="S35">
        <f t="shared" si="7"/>
        <v>340.53</v>
      </c>
      <c r="T35">
        <f t="shared" si="8"/>
        <v>0</v>
      </c>
      <c r="U35">
        <f t="shared" si="9"/>
        <v>2.0625899999999997</v>
      </c>
      <c r="V35">
        <f t="shared" si="10"/>
        <v>0</v>
      </c>
      <c r="W35">
        <f t="shared" si="11"/>
        <v>0</v>
      </c>
      <c r="X35">
        <f t="shared" si="12"/>
        <v>347.34</v>
      </c>
      <c r="Y35">
        <f t="shared" si="13"/>
        <v>153.24</v>
      </c>
      <c r="AA35">
        <v>0</v>
      </c>
      <c r="AB35">
        <f t="shared" si="14"/>
        <v>34.09</v>
      </c>
      <c r="AC35">
        <f t="shared" si="30"/>
        <v>1.96</v>
      </c>
      <c r="AD35">
        <f t="shared" si="31"/>
        <v>6.52</v>
      </c>
      <c r="AE35">
        <f t="shared" si="32"/>
        <v>1.51</v>
      </c>
      <c r="AF35">
        <f t="shared" si="33"/>
        <v>25.61</v>
      </c>
      <c r="AG35">
        <f t="shared" si="34"/>
        <v>0</v>
      </c>
      <c r="AH35">
        <f t="shared" si="35"/>
        <v>1.97</v>
      </c>
      <c r="AI35">
        <f t="shared" si="36"/>
        <v>0</v>
      </c>
      <c r="AJ35">
        <f t="shared" si="37"/>
        <v>0</v>
      </c>
      <c r="AK35">
        <v>34.09</v>
      </c>
      <c r="AL35">
        <v>1.96</v>
      </c>
      <c r="AM35">
        <v>6.52</v>
      </c>
      <c r="AN35">
        <v>1.51</v>
      </c>
      <c r="AO35">
        <v>25.61</v>
      </c>
      <c r="AP35">
        <v>0</v>
      </c>
      <c r="AQ35">
        <v>1.97</v>
      </c>
      <c r="AR35">
        <v>0</v>
      </c>
      <c r="AS35">
        <v>0</v>
      </c>
      <c r="AT35">
        <v>102</v>
      </c>
      <c r="AU35">
        <v>45</v>
      </c>
      <c r="AV35">
        <v>1.047</v>
      </c>
      <c r="AW35">
        <v>1</v>
      </c>
      <c r="AX35">
        <v>1</v>
      </c>
      <c r="AY35">
        <v>1</v>
      </c>
      <c r="AZ35">
        <v>12.7</v>
      </c>
      <c r="BA35">
        <v>12.7</v>
      </c>
      <c r="BB35">
        <v>7.52</v>
      </c>
      <c r="BC35">
        <v>4.56</v>
      </c>
      <c r="BH35">
        <v>0</v>
      </c>
      <c r="BI35">
        <v>2</v>
      </c>
      <c r="BJ35" t="s">
        <v>58</v>
      </c>
      <c r="BM35">
        <v>333</v>
      </c>
      <c r="BN35">
        <v>0</v>
      </c>
      <c r="BO35" t="s">
        <v>56</v>
      </c>
      <c r="BP35">
        <v>1</v>
      </c>
      <c r="BQ35">
        <v>40</v>
      </c>
      <c r="BR35">
        <v>0</v>
      </c>
      <c r="BS35">
        <v>12.7</v>
      </c>
      <c r="BT35">
        <v>1</v>
      </c>
      <c r="BU35">
        <v>1</v>
      </c>
      <c r="BV35">
        <v>1</v>
      </c>
      <c r="BW35">
        <v>1</v>
      </c>
      <c r="BX35">
        <v>1</v>
      </c>
      <c r="BZ35">
        <v>102</v>
      </c>
      <c r="CA35">
        <v>45</v>
      </c>
      <c r="CF35">
        <v>0</v>
      </c>
      <c r="CG35">
        <v>0</v>
      </c>
      <c r="CM35">
        <v>0</v>
      </c>
      <c r="CO35">
        <v>0</v>
      </c>
      <c r="CP35">
        <f t="shared" si="17"/>
        <v>400.79999999999995</v>
      </c>
      <c r="CQ35">
        <f t="shared" si="18"/>
        <v>8.9376</v>
      </c>
      <c r="CR35">
        <f t="shared" si="19"/>
        <v>51.33482879999999</v>
      </c>
      <c r="CS35">
        <f t="shared" si="20"/>
        <v>20.078319</v>
      </c>
      <c r="CT35">
        <f t="shared" si="21"/>
        <v>340.53360899999996</v>
      </c>
      <c r="CU35">
        <f t="shared" si="22"/>
        <v>0</v>
      </c>
      <c r="CV35">
        <f t="shared" si="23"/>
        <v>2.0625899999999997</v>
      </c>
      <c r="CW35">
        <f t="shared" si="24"/>
        <v>0</v>
      </c>
      <c r="CX35">
        <f t="shared" si="25"/>
        <v>0</v>
      </c>
      <c r="CY35">
        <f t="shared" si="26"/>
        <v>347.3406</v>
      </c>
      <c r="CZ35">
        <f t="shared" si="27"/>
        <v>153.2385</v>
      </c>
      <c r="DN35">
        <v>112</v>
      </c>
      <c r="DO35">
        <v>70</v>
      </c>
      <c r="DP35">
        <v>1.047</v>
      </c>
      <c r="DQ35">
        <v>1</v>
      </c>
      <c r="DR35">
        <v>1</v>
      </c>
      <c r="DS35">
        <v>1</v>
      </c>
      <c r="DT35">
        <v>1</v>
      </c>
      <c r="DU35">
        <v>1010</v>
      </c>
      <c r="DV35" t="s">
        <v>40</v>
      </c>
      <c r="DW35" t="s">
        <v>40</v>
      </c>
      <c r="DX35">
        <v>1</v>
      </c>
      <c r="EE35">
        <v>9203873</v>
      </c>
      <c r="EF35">
        <v>40</v>
      </c>
      <c r="EG35" t="s">
        <v>42</v>
      </c>
      <c r="EH35">
        <v>0</v>
      </c>
      <c r="EJ35">
        <v>2</v>
      </c>
      <c r="EK35">
        <v>333</v>
      </c>
      <c r="EL35" t="s">
        <v>59</v>
      </c>
      <c r="EM35" t="s">
        <v>60</v>
      </c>
      <c r="EQ35">
        <v>0</v>
      </c>
      <c r="ER35">
        <v>34.09</v>
      </c>
      <c r="ES35">
        <v>1.96</v>
      </c>
      <c r="ET35">
        <v>6.52</v>
      </c>
      <c r="EU35">
        <v>1.51</v>
      </c>
      <c r="EV35">
        <v>25.61</v>
      </c>
      <c r="EW35">
        <v>1.97</v>
      </c>
      <c r="EX35">
        <v>0</v>
      </c>
      <c r="EY35">
        <v>0</v>
      </c>
      <c r="EZ35">
        <v>0</v>
      </c>
      <c r="FQ35">
        <v>0</v>
      </c>
      <c r="FR35">
        <f t="shared" si="28"/>
        <v>0</v>
      </c>
      <c r="FS35">
        <v>0</v>
      </c>
      <c r="FX35">
        <v>102</v>
      </c>
      <c r="FY35">
        <v>45</v>
      </c>
    </row>
    <row r="36" spans="1:181" ht="12.75">
      <c r="A36">
        <v>17</v>
      </c>
      <c r="B36">
        <v>1</v>
      </c>
      <c r="E36" t="s">
        <v>61</v>
      </c>
      <c r="F36" t="s">
        <v>62</v>
      </c>
      <c r="G36" t="s">
        <v>63</v>
      </c>
      <c r="H36" t="s">
        <v>64</v>
      </c>
      <c r="I36">
        <v>22.2</v>
      </c>
      <c r="J36">
        <v>0</v>
      </c>
      <c r="O36">
        <f t="shared" si="3"/>
        <v>17766.42</v>
      </c>
      <c r="P36">
        <f t="shared" si="4"/>
        <v>170.07</v>
      </c>
      <c r="Q36">
        <f t="shared" si="5"/>
        <v>0</v>
      </c>
      <c r="R36">
        <f t="shared" si="6"/>
        <v>0</v>
      </c>
      <c r="S36">
        <f t="shared" si="7"/>
        <v>17596.35</v>
      </c>
      <c r="T36">
        <f t="shared" si="8"/>
        <v>0</v>
      </c>
      <c r="U36">
        <f t="shared" si="9"/>
        <v>95.29793999999998</v>
      </c>
      <c r="V36">
        <f t="shared" si="10"/>
        <v>0</v>
      </c>
      <c r="W36">
        <f t="shared" si="11"/>
        <v>0</v>
      </c>
      <c r="X36">
        <f t="shared" si="12"/>
        <v>17948.28</v>
      </c>
      <c r="Y36">
        <f t="shared" si="13"/>
        <v>7918.36</v>
      </c>
      <c r="AA36">
        <v>0</v>
      </c>
      <c r="AB36">
        <f t="shared" si="14"/>
        <v>61.29</v>
      </c>
      <c r="AC36">
        <f t="shared" si="30"/>
        <v>1.68</v>
      </c>
      <c r="AD36">
        <f t="shared" si="31"/>
        <v>0</v>
      </c>
      <c r="AE36">
        <f t="shared" si="32"/>
        <v>0</v>
      </c>
      <c r="AF36">
        <f t="shared" si="33"/>
        <v>59.61</v>
      </c>
      <c r="AG36">
        <f t="shared" si="34"/>
        <v>0</v>
      </c>
      <c r="AH36">
        <f t="shared" si="35"/>
        <v>4.1</v>
      </c>
      <c r="AI36">
        <f t="shared" si="36"/>
        <v>0</v>
      </c>
      <c r="AJ36">
        <f t="shared" si="37"/>
        <v>0</v>
      </c>
      <c r="AK36">
        <v>61.29</v>
      </c>
      <c r="AL36">
        <v>1.68</v>
      </c>
      <c r="AM36">
        <v>0</v>
      </c>
      <c r="AN36">
        <v>0</v>
      </c>
      <c r="AO36">
        <v>59.61</v>
      </c>
      <c r="AP36">
        <v>0</v>
      </c>
      <c r="AQ36">
        <v>4.1</v>
      </c>
      <c r="AR36">
        <v>0</v>
      </c>
      <c r="AS36">
        <v>0</v>
      </c>
      <c r="AT36">
        <v>102</v>
      </c>
      <c r="AU36">
        <v>45</v>
      </c>
      <c r="AV36">
        <v>1.047</v>
      </c>
      <c r="AW36">
        <v>1</v>
      </c>
      <c r="AX36">
        <v>1</v>
      </c>
      <c r="AY36">
        <v>1</v>
      </c>
      <c r="AZ36">
        <v>12.7</v>
      </c>
      <c r="BA36">
        <v>12.7</v>
      </c>
      <c r="BB36">
        <v>1</v>
      </c>
      <c r="BC36">
        <v>4.56</v>
      </c>
      <c r="BH36">
        <v>0</v>
      </c>
      <c r="BI36">
        <v>2</v>
      </c>
      <c r="BJ36" t="s">
        <v>65</v>
      </c>
      <c r="BM36">
        <v>336</v>
      </c>
      <c r="BN36">
        <v>0</v>
      </c>
      <c r="BO36" t="s">
        <v>62</v>
      </c>
      <c r="BP36">
        <v>1</v>
      </c>
      <c r="BQ36">
        <v>40</v>
      </c>
      <c r="BR36">
        <v>0</v>
      </c>
      <c r="BS36">
        <v>12.7</v>
      </c>
      <c r="BT36">
        <v>1</v>
      </c>
      <c r="BU36">
        <v>1</v>
      </c>
      <c r="BV36">
        <v>1</v>
      </c>
      <c r="BW36">
        <v>1</v>
      </c>
      <c r="BX36">
        <v>1</v>
      </c>
      <c r="BZ36">
        <v>102</v>
      </c>
      <c r="CA36">
        <v>45</v>
      </c>
      <c r="CF36">
        <v>0</v>
      </c>
      <c r="CG36">
        <v>0</v>
      </c>
      <c r="CM36">
        <v>0</v>
      </c>
      <c r="CO36">
        <v>0</v>
      </c>
      <c r="CP36">
        <f t="shared" si="17"/>
        <v>17766.42</v>
      </c>
      <c r="CQ36">
        <f t="shared" si="18"/>
        <v>7.660799999999999</v>
      </c>
      <c r="CR36">
        <f t="shared" si="19"/>
        <v>0</v>
      </c>
      <c r="CS36">
        <f t="shared" si="20"/>
        <v>0</v>
      </c>
      <c r="CT36">
        <f t="shared" si="21"/>
        <v>792.6282089999999</v>
      </c>
      <c r="CU36">
        <f t="shared" si="22"/>
        <v>0</v>
      </c>
      <c r="CV36">
        <f t="shared" si="23"/>
        <v>4.292699999999999</v>
      </c>
      <c r="CW36">
        <f t="shared" si="24"/>
        <v>0</v>
      </c>
      <c r="CX36">
        <f t="shared" si="25"/>
        <v>0</v>
      </c>
      <c r="CY36">
        <f t="shared" si="26"/>
        <v>17948.277</v>
      </c>
      <c r="CZ36">
        <f t="shared" si="27"/>
        <v>7918.357499999999</v>
      </c>
      <c r="DN36">
        <v>112</v>
      </c>
      <c r="DO36">
        <v>70</v>
      </c>
      <c r="DP36">
        <v>1.047</v>
      </c>
      <c r="DQ36">
        <v>1</v>
      </c>
      <c r="DR36">
        <v>1</v>
      </c>
      <c r="DS36">
        <v>1</v>
      </c>
      <c r="DT36">
        <v>1</v>
      </c>
      <c r="DU36">
        <v>1010</v>
      </c>
      <c r="DV36" t="s">
        <v>64</v>
      </c>
      <c r="DW36" t="s">
        <v>64</v>
      </c>
      <c r="DX36">
        <v>10</v>
      </c>
      <c r="EE36">
        <v>9203876</v>
      </c>
      <c r="EF36">
        <v>40</v>
      </c>
      <c r="EG36" t="s">
        <v>42</v>
      </c>
      <c r="EH36">
        <v>0</v>
      </c>
      <c r="EJ36">
        <v>2</v>
      </c>
      <c r="EK36">
        <v>336</v>
      </c>
      <c r="EL36" t="s">
        <v>43</v>
      </c>
      <c r="EM36" t="s">
        <v>44</v>
      </c>
      <c r="EQ36">
        <v>0</v>
      </c>
      <c r="ER36">
        <v>61.29</v>
      </c>
      <c r="ES36">
        <v>1.68</v>
      </c>
      <c r="ET36">
        <v>0</v>
      </c>
      <c r="EU36">
        <v>0</v>
      </c>
      <c r="EV36">
        <v>59.61</v>
      </c>
      <c r="EW36">
        <v>4.1</v>
      </c>
      <c r="EX36">
        <v>0</v>
      </c>
      <c r="EY36">
        <v>0</v>
      </c>
      <c r="EZ36">
        <v>0</v>
      </c>
      <c r="FQ36">
        <v>0</v>
      </c>
      <c r="FR36">
        <f t="shared" si="28"/>
        <v>0</v>
      </c>
      <c r="FS36">
        <v>0</v>
      </c>
      <c r="FX36">
        <v>102</v>
      </c>
      <c r="FY36">
        <v>45</v>
      </c>
    </row>
    <row r="37" spans="1:181" ht="12.75">
      <c r="A37">
        <v>17</v>
      </c>
      <c r="B37">
        <v>1</v>
      </c>
      <c r="C37">
        <f>ROW(SmtRes!A13)</f>
        <v>13</v>
      </c>
      <c r="D37">
        <f>ROW(EtalonRes!A12)</f>
        <v>12</v>
      </c>
      <c r="E37" t="s">
        <v>66</v>
      </c>
      <c r="F37" t="s">
        <v>67</v>
      </c>
      <c r="G37" t="s">
        <v>68</v>
      </c>
      <c r="H37" t="s">
        <v>40</v>
      </c>
      <c r="I37">
        <v>222</v>
      </c>
      <c r="J37">
        <v>0</v>
      </c>
      <c r="O37">
        <f t="shared" si="3"/>
        <v>33498.41</v>
      </c>
      <c r="P37">
        <f t="shared" si="4"/>
        <v>496.04</v>
      </c>
      <c r="Q37">
        <f t="shared" si="5"/>
        <v>0</v>
      </c>
      <c r="R37">
        <f t="shared" si="6"/>
        <v>0</v>
      </c>
      <c r="S37">
        <f t="shared" si="7"/>
        <v>33002.37</v>
      </c>
      <c r="T37">
        <f t="shared" si="8"/>
        <v>0</v>
      </c>
      <c r="U37">
        <f t="shared" si="9"/>
        <v>232.434</v>
      </c>
      <c r="V37">
        <f t="shared" si="10"/>
        <v>0</v>
      </c>
      <c r="W37">
        <f t="shared" si="11"/>
        <v>0</v>
      </c>
      <c r="X37">
        <f t="shared" si="12"/>
        <v>33662.42</v>
      </c>
      <c r="Y37">
        <f t="shared" si="13"/>
        <v>14851.07</v>
      </c>
      <c r="AA37">
        <v>0</v>
      </c>
      <c r="AB37">
        <f t="shared" si="14"/>
        <v>11.67</v>
      </c>
      <c r="AC37">
        <f t="shared" si="30"/>
        <v>0.49</v>
      </c>
      <c r="AD37">
        <f t="shared" si="31"/>
        <v>0</v>
      </c>
      <c r="AE37">
        <f t="shared" si="32"/>
        <v>0</v>
      </c>
      <c r="AF37">
        <f t="shared" si="33"/>
        <v>11.18</v>
      </c>
      <c r="AG37">
        <f t="shared" si="34"/>
        <v>0</v>
      </c>
      <c r="AH37">
        <f t="shared" si="35"/>
        <v>1</v>
      </c>
      <c r="AI37">
        <f t="shared" si="36"/>
        <v>0</v>
      </c>
      <c r="AJ37">
        <f t="shared" si="37"/>
        <v>0</v>
      </c>
      <c r="AK37">
        <v>11.67</v>
      </c>
      <c r="AL37">
        <v>0.49</v>
      </c>
      <c r="AM37">
        <v>0</v>
      </c>
      <c r="AN37">
        <v>0</v>
      </c>
      <c r="AO37">
        <v>11.18</v>
      </c>
      <c r="AP37">
        <v>0</v>
      </c>
      <c r="AQ37">
        <v>1</v>
      </c>
      <c r="AR37">
        <v>0</v>
      </c>
      <c r="AS37">
        <v>0</v>
      </c>
      <c r="AT37">
        <v>102</v>
      </c>
      <c r="AU37">
        <v>45</v>
      </c>
      <c r="AV37">
        <v>1.047</v>
      </c>
      <c r="AW37">
        <v>1</v>
      </c>
      <c r="AX37">
        <v>1</v>
      </c>
      <c r="AY37">
        <v>1</v>
      </c>
      <c r="AZ37">
        <v>12.7</v>
      </c>
      <c r="BA37">
        <v>12.7</v>
      </c>
      <c r="BB37">
        <v>1</v>
      </c>
      <c r="BC37">
        <v>4.56</v>
      </c>
      <c r="BH37">
        <v>0</v>
      </c>
      <c r="BI37">
        <v>2</v>
      </c>
      <c r="BJ37" t="s">
        <v>69</v>
      </c>
      <c r="BM37">
        <v>336</v>
      </c>
      <c r="BN37">
        <v>0</v>
      </c>
      <c r="BO37" t="s">
        <v>67</v>
      </c>
      <c r="BP37">
        <v>1</v>
      </c>
      <c r="BQ37">
        <v>40</v>
      </c>
      <c r="BR37">
        <v>0</v>
      </c>
      <c r="BS37">
        <v>12.7</v>
      </c>
      <c r="BT37">
        <v>1</v>
      </c>
      <c r="BU37">
        <v>1</v>
      </c>
      <c r="BV37">
        <v>1</v>
      </c>
      <c r="BW37">
        <v>1</v>
      </c>
      <c r="BX37">
        <v>1</v>
      </c>
      <c r="BZ37">
        <v>102</v>
      </c>
      <c r="CA37">
        <v>45</v>
      </c>
      <c r="CF37">
        <v>0</v>
      </c>
      <c r="CG37">
        <v>0</v>
      </c>
      <c r="CM37">
        <v>0</v>
      </c>
      <c r="CO37">
        <v>0</v>
      </c>
      <c r="CP37">
        <f t="shared" si="17"/>
        <v>33498.41</v>
      </c>
      <c r="CQ37">
        <f t="shared" si="18"/>
        <v>2.2344</v>
      </c>
      <c r="CR37">
        <f t="shared" si="19"/>
        <v>0</v>
      </c>
      <c r="CS37">
        <f t="shared" si="20"/>
        <v>0</v>
      </c>
      <c r="CT37">
        <f t="shared" si="21"/>
        <v>148.65934199999998</v>
      </c>
      <c r="CU37">
        <f t="shared" si="22"/>
        <v>0</v>
      </c>
      <c r="CV37">
        <f t="shared" si="23"/>
        <v>1.047</v>
      </c>
      <c r="CW37">
        <f t="shared" si="24"/>
        <v>0</v>
      </c>
      <c r="CX37">
        <f t="shared" si="25"/>
        <v>0</v>
      </c>
      <c r="CY37">
        <f t="shared" si="26"/>
        <v>33662.417400000006</v>
      </c>
      <c r="CZ37">
        <f t="shared" si="27"/>
        <v>14851.0665</v>
      </c>
      <c r="DN37">
        <v>112</v>
      </c>
      <c r="DO37">
        <v>70</v>
      </c>
      <c r="DP37">
        <v>1.047</v>
      </c>
      <c r="DQ37">
        <v>1</v>
      </c>
      <c r="DR37">
        <v>1</v>
      </c>
      <c r="DS37">
        <v>1</v>
      </c>
      <c r="DT37">
        <v>1</v>
      </c>
      <c r="DU37">
        <v>1010</v>
      </c>
      <c r="DV37" t="s">
        <v>40</v>
      </c>
      <c r="DW37" t="s">
        <v>40</v>
      </c>
      <c r="DX37">
        <v>1</v>
      </c>
      <c r="EE37">
        <v>9203876</v>
      </c>
      <c r="EF37">
        <v>40</v>
      </c>
      <c r="EG37" t="s">
        <v>42</v>
      </c>
      <c r="EH37">
        <v>0</v>
      </c>
      <c r="EJ37">
        <v>2</v>
      </c>
      <c r="EK37">
        <v>336</v>
      </c>
      <c r="EL37" t="s">
        <v>43</v>
      </c>
      <c r="EM37" t="s">
        <v>44</v>
      </c>
      <c r="EQ37">
        <v>64</v>
      </c>
      <c r="ER37">
        <v>11.67</v>
      </c>
      <c r="ES37">
        <v>0.49</v>
      </c>
      <c r="ET37">
        <v>0</v>
      </c>
      <c r="EU37">
        <v>0</v>
      </c>
      <c r="EV37">
        <v>11.18</v>
      </c>
      <c r="EW37">
        <v>1</v>
      </c>
      <c r="EX37">
        <v>0</v>
      </c>
      <c r="EY37">
        <v>0</v>
      </c>
      <c r="EZ37">
        <v>0</v>
      </c>
      <c r="FQ37">
        <v>0</v>
      </c>
      <c r="FR37">
        <f t="shared" si="28"/>
        <v>0</v>
      </c>
      <c r="FS37">
        <v>0</v>
      </c>
      <c r="FX37">
        <v>102</v>
      </c>
      <c r="FY37">
        <v>45</v>
      </c>
    </row>
    <row r="38" spans="1:181" ht="12.75">
      <c r="A38">
        <v>17</v>
      </c>
      <c r="B38">
        <v>1</v>
      </c>
      <c r="C38">
        <f>ROW(SmtRes!A20)</f>
        <v>20</v>
      </c>
      <c r="D38">
        <f>ROW(EtalonRes!A19)</f>
        <v>19</v>
      </c>
      <c r="E38" t="s">
        <v>70</v>
      </c>
      <c r="F38" t="s">
        <v>71</v>
      </c>
      <c r="G38" t="s">
        <v>72</v>
      </c>
      <c r="H38" t="s">
        <v>73</v>
      </c>
      <c r="I38">
        <v>0.24</v>
      </c>
      <c r="J38">
        <v>0</v>
      </c>
      <c r="O38">
        <f t="shared" si="3"/>
        <v>1771.47</v>
      </c>
      <c r="P38">
        <f t="shared" si="4"/>
        <v>444.78</v>
      </c>
      <c r="Q38">
        <f t="shared" si="5"/>
        <v>32.64</v>
      </c>
      <c r="R38">
        <f t="shared" si="6"/>
        <v>11.68</v>
      </c>
      <c r="S38">
        <f t="shared" si="7"/>
        <v>1294.05</v>
      </c>
      <c r="T38">
        <f t="shared" si="8"/>
        <v>0</v>
      </c>
      <c r="U38">
        <f t="shared" si="9"/>
        <v>8.4907512</v>
      </c>
      <c r="V38">
        <f t="shared" si="10"/>
        <v>0</v>
      </c>
      <c r="W38">
        <f t="shared" si="11"/>
        <v>0</v>
      </c>
      <c r="X38">
        <f t="shared" si="12"/>
        <v>1319.93</v>
      </c>
      <c r="Y38">
        <f t="shared" si="13"/>
        <v>582.32</v>
      </c>
      <c r="AA38">
        <v>0</v>
      </c>
      <c r="AB38">
        <f t="shared" si="14"/>
        <v>1448.28</v>
      </c>
      <c r="AC38">
        <f t="shared" si="30"/>
        <v>1018.27</v>
      </c>
      <c r="AD38">
        <f t="shared" si="31"/>
        <v>24.51</v>
      </c>
      <c r="AE38">
        <f t="shared" si="32"/>
        <v>3.66</v>
      </c>
      <c r="AF38">
        <f t="shared" si="33"/>
        <v>405.5</v>
      </c>
      <c r="AG38">
        <f t="shared" si="34"/>
        <v>0</v>
      </c>
      <c r="AH38">
        <f t="shared" si="35"/>
        <v>33.79</v>
      </c>
      <c r="AI38">
        <f t="shared" si="36"/>
        <v>0</v>
      </c>
      <c r="AJ38">
        <f t="shared" si="37"/>
        <v>0</v>
      </c>
      <c r="AK38">
        <v>1448.28</v>
      </c>
      <c r="AL38">
        <v>1018.27</v>
      </c>
      <c r="AM38">
        <v>24.51</v>
      </c>
      <c r="AN38">
        <v>3.66</v>
      </c>
      <c r="AO38">
        <v>405.5</v>
      </c>
      <c r="AP38">
        <v>0</v>
      </c>
      <c r="AQ38">
        <v>33.79</v>
      </c>
      <c r="AR38">
        <v>0</v>
      </c>
      <c r="AS38">
        <v>0</v>
      </c>
      <c r="AT38">
        <v>102</v>
      </c>
      <c r="AU38">
        <v>45</v>
      </c>
      <c r="AV38">
        <v>1.047</v>
      </c>
      <c r="AW38">
        <v>1</v>
      </c>
      <c r="AX38">
        <v>1</v>
      </c>
      <c r="AY38">
        <v>1</v>
      </c>
      <c r="AZ38">
        <v>12.7</v>
      </c>
      <c r="BA38">
        <v>12.7</v>
      </c>
      <c r="BB38">
        <v>5.3</v>
      </c>
      <c r="BC38">
        <v>1.82</v>
      </c>
      <c r="BH38">
        <v>0</v>
      </c>
      <c r="BI38">
        <v>2</v>
      </c>
      <c r="BJ38" t="s">
        <v>74</v>
      </c>
      <c r="BM38">
        <v>335</v>
      </c>
      <c r="BN38">
        <v>0</v>
      </c>
      <c r="BO38" t="s">
        <v>71</v>
      </c>
      <c r="BP38">
        <v>1</v>
      </c>
      <c r="BQ38">
        <v>40</v>
      </c>
      <c r="BR38">
        <v>0</v>
      </c>
      <c r="BS38">
        <v>12.7</v>
      </c>
      <c r="BT38">
        <v>1</v>
      </c>
      <c r="BU38">
        <v>1</v>
      </c>
      <c r="BV38">
        <v>1</v>
      </c>
      <c r="BW38">
        <v>1</v>
      </c>
      <c r="BX38">
        <v>1</v>
      </c>
      <c r="BZ38">
        <v>102</v>
      </c>
      <c r="CA38">
        <v>45</v>
      </c>
      <c r="CF38">
        <v>0</v>
      </c>
      <c r="CG38">
        <v>0</v>
      </c>
      <c r="CM38">
        <v>0</v>
      </c>
      <c r="CO38">
        <v>0</v>
      </c>
      <c r="CP38">
        <f t="shared" si="17"/>
        <v>1771.4699999999998</v>
      </c>
      <c r="CQ38">
        <f t="shared" si="18"/>
        <v>1853.2514</v>
      </c>
      <c r="CR38">
        <f t="shared" si="19"/>
        <v>136.008441</v>
      </c>
      <c r="CS38">
        <f t="shared" si="20"/>
        <v>48.666653999999994</v>
      </c>
      <c r="CT38">
        <f t="shared" si="21"/>
        <v>5391.8929499999995</v>
      </c>
      <c r="CU38">
        <f t="shared" si="22"/>
        <v>0</v>
      </c>
      <c r="CV38">
        <f t="shared" si="23"/>
        <v>35.37813</v>
      </c>
      <c r="CW38">
        <f t="shared" si="24"/>
        <v>0</v>
      </c>
      <c r="CX38">
        <f t="shared" si="25"/>
        <v>0</v>
      </c>
      <c r="CY38">
        <f t="shared" si="26"/>
        <v>1319.931</v>
      </c>
      <c r="CZ38">
        <f t="shared" si="27"/>
        <v>582.3225</v>
      </c>
      <c r="DN38">
        <v>112</v>
      </c>
      <c r="DO38">
        <v>70</v>
      </c>
      <c r="DP38">
        <v>1.047</v>
      </c>
      <c r="DQ38">
        <v>1</v>
      </c>
      <c r="DR38">
        <v>1</v>
      </c>
      <c r="DS38">
        <v>1</v>
      </c>
      <c r="DT38">
        <v>1</v>
      </c>
      <c r="DU38">
        <v>1003</v>
      </c>
      <c r="DV38" t="s">
        <v>73</v>
      </c>
      <c r="DW38" t="s">
        <v>73</v>
      </c>
      <c r="DX38">
        <v>100</v>
      </c>
      <c r="EE38">
        <v>9203875</v>
      </c>
      <c r="EF38">
        <v>40</v>
      </c>
      <c r="EG38" t="s">
        <v>42</v>
      </c>
      <c r="EH38">
        <v>0</v>
      </c>
      <c r="EJ38">
        <v>2</v>
      </c>
      <c r="EK38">
        <v>335</v>
      </c>
      <c r="EL38" t="s">
        <v>75</v>
      </c>
      <c r="EM38" t="s">
        <v>76</v>
      </c>
      <c r="EQ38">
        <v>0</v>
      </c>
      <c r="ER38">
        <v>1448.28</v>
      </c>
      <c r="ES38">
        <v>1018.27</v>
      </c>
      <c r="ET38">
        <v>24.51</v>
      </c>
      <c r="EU38">
        <v>3.66</v>
      </c>
      <c r="EV38">
        <v>405.5</v>
      </c>
      <c r="EW38">
        <v>33.79</v>
      </c>
      <c r="EX38">
        <v>0</v>
      </c>
      <c r="EY38">
        <v>0</v>
      </c>
      <c r="EZ38">
        <v>0</v>
      </c>
      <c r="FQ38">
        <v>0</v>
      </c>
      <c r="FR38">
        <f t="shared" si="28"/>
        <v>0</v>
      </c>
      <c r="FS38">
        <v>0</v>
      </c>
      <c r="FX38">
        <v>102</v>
      </c>
      <c r="FY38">
        <v>45</v>
      </c>
    </row>
    <row r="39" spans="1:181" ht="12.75">
      <c r="A39">
        <v>17</v>
      </c>
      <c r="B39">
        <v>1</v>
      </c>
      <c r="E39" t="s">
        <v>77</v>
      </c>
      <c r="F39" t="s">
        <v>78</v>
      </c>
      <c r="G39" t="s">
        <v>79</v>
      </c>
      <c r="H39" t="s">
        <v>73</v>
      </c>
      <c r="I39">
        <v>7.25</v>
      </c>
      <c r="J39">
        <v>0</v>
      </c>
      <c r="O39">
        <f t="shared" si="3"/>
        <v>32782.33</v>
      </c>
      <c r="P39">
        <f t="shared" si="4"/>
        <v>3934.14</v>
      </c>
      <c r="Q39">
        <f t="shared" si="5"/>
        <v>4243.37</v>
      </c>
      <c r="R39">
        <f t="shared" si="6"/>
        <v>828.1</v>
      </c>
      <c r="S39">
        <f t="shared" si="7"/>
        <v>24604.82</v>
      </c>
      <c r="T39">
        <f t="shared" si="8"/>
        <v>0</v>
      </c>
      <c r="U39">
        <f t="shared" si="9"/>
        <v>157.128525</v>
      </c>
      <c r="V39">
        <f t="shared" si="10"/>
        <v>0</v>
      </c>
      <c r="W39">
        <f t="shared" si="11"/>
        <v>0</v>
      </c>
      <c r="X39">
        <f t="shared" si="12"/>
        <v>25096.92</v>
      </c>
      <c r="Y39">
        <f t="shared" si="13"/>
        <v>11072.17</v>
      </c>
      <c r="AA39">
        <v>0</v>
      </c>
      <c r="AB39">
        <f t="shared" si="14"/>
        <v>490.45</v>
      </c>
      <c r="AC39">
        <f t="shared" si="30"/>
        <v>119</v>
      </c>
      <c r="AD39">
        <f t="shared" si="31"/>
        <v>116.22</v>
      </c>
      <c r="AE39">
        <f t="shared" si="32"/>
        <v>8.59</v>
      </c>
      <c r="AF39">
        <f t="shared" si="33"/>
        <v>255.23</v>
      </c>
      <c r="AG39">
        <f t="shared" si="34"/>
        <v>0</v>
      </c>
      <c r="AH39">
        <f t="shared" si="35"/>
        <v>20.7</v>
      </c>
      <c r="AI39">
        <f t="shared" si="36"/>
        <v>0</v>
      </c>
      <c r="AJ39">
        <f t="shared" si="37"/>
        <v>0</v>
      </c>
      <c r="AK39">
        <v>490.45</v>
      </c>
      <c r="AL39">
        <v>119</v>
      </c>
      <c r="AM39">
        <v>116.22</v>
      </c>
      <c r="AN39">
        <v>8.59</v>
      </c>
      <c r="AO39">
        <v>255.23</v>
      </c>
      <c r="AP39">
        <v>0</v>
      </c>
      <c r="AQ39">
        <v>20.7</v>
      </c>
      <c r="AR39">
        <v>0</v>
      </c>
      <c r="AS39">
        <v>0</v>
      </c>
      <c r="AT39">
        <v>102</v>
      </c>
      <c r="AU39">
        <v>45</v>
      </c>
      <c r="AV39">
        <v>1.047</v>
      </c>
      <c r="AW39">
        <v>1</v>
      </c>
      <c r="AX39">
        <v>1</v>
      </c>
      <c r="AY39">
        <v>1</v>
      </c>
      <c r="AZ39">
        <v>12.7</v>
      </c>
      <c r="BA39">
        <v>12.7</v>
      </c>
      <c r="BB39">
        <v>4.81</v>
      </c>
      <c r="BC39">
        <v>4.56</v>
      </c>
      <c r="BH39">
        <v>0</v>
      </c>
      <c r="BI39">
        <v>2</v>
      </c>
      <c r="BJ39" t="s">
        <v>80</v>
      </c>
      <c r="BM39">
        <v>331</v>
      </c>
      <c r="BN39">
        <v>0</v>
      </c>
      <c r="BO39" t="s">
        <v>78</v>
      </c>
      <c r="BP39">
        <v>1</v>
      </c>
      <c r="BQ39">
        <v>40</v>
      </c>
      <c r="BR39">
        <v>0</v>
      </c>
      <c r="BS39">
        <v>12.7</v>
      </c>
      <c r="BT39">
        <v>1</v>
      </c>
      <c r="BU39">
        <v>1</v>
      </c>
      <c r="BV39">
        <v>1</v>
      </c>
      <c r="BW39">
        <v>1</v>
      </c>
      <c r="BX39">
        <v>1</v>
      </c>
      <c r="BZ39">
        <v>102</v>
      </c>
      <c r="CA39">
        <v>45</v>
      </c>
      <c r="CF39">
        <v>0</v>
      </c>
      <c r="CG39">
        <v>0</v>
      </c>
      <c r="CM39">
        <v>0</v>
      </c>
      <c r="CO39">
        <v>0</v>
      </c>
      <c r="CP39">
        <f t="shared" si="17"/>
        <v>32782.33</v>
      </c>
      <c r="CQ39">
        <f t="shared" si="18"/>
        <v>542.64</v>
      </c>
      <c r="CR39">
        <f t="shared" si="19"/>
        <v>585.2920554</v>
      </c>
      <c r="CS39">
        <f t="shared" si="20"/>
        <v>114.22037099999999</v>
      </c>
      <c r="CT39">
        <f t="shared" si="21"/>
        <v>3393.7677869999993</v>
      </c>
      <c r="CU39">
        <f t="shared" si="22"/>
        <v>0</v>
      </c>
      <c r="CV39">
        <f t="shared" si="23"/>
        <v>21.6729</v>
      </c>
      <c r="CW39">
        <f t="shared" si="24"/>
        <v>0</v>
      </c>
      <c r="CX39">
        <f t="shared" si="25"/>
        <v>0</v>
      </c>
      <c r="CY39">
        <f t="shared" si="26"/>
        <v>25096.916400000002</v>
      </c>
      <c r="CZ39">
        <f t="shared" si="27"/>
        <v>11072.169</v>
      </c>
      <c r="DN39">
        <v>112</v>
      </c>
      <c r="DO39">
        <v>70</v>
      </c>
      <c r="DP39">
        <v>1.047</v>
      </c>
      <c r="DQ39">
        <v>1</v>
      </c>
      <c r="DR39">
        <v>1</v>
      </c>
      <c r="DS39">
        <v>1</v>
      </c>
      <c r="DT39">
        <v>1</v>
      </c>
      <c r="DU39">
        <v>1003</v>
      </c>
      <c r="DV39" t="s">
        <v>73</v>
      </c>
      <c r="DW39" t="s">
        <v>73</v>
      </c>
      <c r="DX39">
        <v>100</v>
      </c>
      <c r="EE39">
        <v>9203871</v>
      </c>
      <c r="EF39">
        <v>40</v>
      </c>
      <c r="EG39" t="s">
        <v>42</v>
      </c>
      <c r="EH39">
        <v>0</v>
      </c>
      <c r="EJ39">
        <v>2</v>
      </c>
      <c r="EK39">
        <v>331</v>
      </c>
      <c r="EL39" t="s">
        <v>81</v>
      </c>
      <c r="EM39" t="s">
        <v>82</v>
      </c>
      <c r="EQ39">
        <v>0</v>
      </c>
      <c r="ER39">
        <v>490.45</v>
      </c>
      <c r="ES39">
        <v>119</v>
      </c>
      <c r="ET39">
        <v>116.22</v>
      </c>
      <c r="EU39">
        <v>8.59</v>
      </c>
      <c r="EV39">
        <v>255.23</v>
      </c>
      <c r="EW39">
        <v>20.7</v>
      </c>
      <c r="EX39">
        <v>0</v>
      </c>
      <c r="EY39">
        <v>0</v>
      </c>
      <c r="EZ39">
        <v>0</v>
      </c>
      <c r="FQ39">
        <v>0</v>
      </c>
      <c r="FR39">
        <f t="shared" si="28"/>
        <v>0</v>
      </c>
      <c r="FS39">
        <v>0</v>
      </c>
      <c r="FX39">
        <v>102</v>
      </c>
      <c r="FY39">
        <v>45</v>
      </c>
    </row>
    <row r="40" spans="1:181" ht="12.75">
      <c r="A40">
        <v>17</v>
      </c>
      <c r="B40">
        <v>1</v>
      </c>
      <c r="E40" t="s">
        <v>83</v>
      </c>
      <c r="F40" t="s">
        <v>84</v>
      </c>
      <c r="G40" t="s">
        <v>85</v>
      </c>
      <c r="H40" t="s">
        <v>73</v>
      </c>
      <c r="I40">
        <v>107</v>
      </c>
      <c r="J40">
        <v>0</v>
      </c>
      <c r="O40">
        <f t="shared" si="3"/>
        <v>56618.62</v>
      </c>
      <c r="P40">
        <f t="shared" si="4"/>
        <v>1695.06</v>
      </c>
      <c r="Q40">
        <f t="shared" si="5"/>
        <v>716.09</v>
      </c>
      <c r="R40">
        <f t="shared" si="6"/>
        <v>284.55</v>
      </c>
      <c r="S40">
        <f t="shared" si="7"/>
        <v>54207.47</v>
      </c>
      <c r="T40">
        <f t="shared" si="8"/>
        <v>0</v>
      </c>
      <c r="U40">
        <f t="shared" si="9"/>
        <v>346.16961</v>
      </c>
      <c r="V40">
        <f t="shared" si="10"/>
        <v>0</v>
      </c>
      <c r="W40">
        <f t="shared" si="11"/>
        <v>0</v>
      </c>
      <c r="X40">
        <f t="shared" si="12"/>
        <v>55291.62</v>
      </c>
      <c r="Y40">
        <f t="shared" si="13"/>
        <v>24393.36</v>
      </c>
      <c r="AA40">
        <v>0</v>
      </c>
      <c r="AB40">
        <f t="shared" si="14"/>
        <v>42.660000000000004</v>
      </c>
      <c r="AC40">
        <f t="shared" si="30"/>
        <v>3.71</v>
      </c>
      <c r="AD40">
        <f t="shared" si="31"/>
        <v>0.85</v>
      </c>
      <c r="AE40">
        <f t="shared" si="32"/>
        <v>0.2</v>
      </c>
      <c r="AF40">
        <f t="shared" si="33"/>
        <v>38.1</v>
      </c>
      <c r="AG40">
        <f t="shared" si="34"/>
        <v>0</v>
      </c>
      <c r="AH40">
        <f t="shared" si="35"/>
        <v>3.09</v>
      </c>
      <c r="AI40">
        <f t="shared" si="36"/>
        <v>0</v>
      </c>
      <c r="AJ40">
        <f t="shared" si="37"/>
        <v>0</v>
      </c>
      <c r="AK40">
        <v>42.660000000000004</v>
      </c>
      <c r="AL40">
        <v>3.71</v>
      </c>
      <c r="AM40">
        <v>0.85</v>
      </c>
      <c r="AN40">
        <v>0.2</v>
      </c>
      <c r="AO40">
        <v>38.1</v>
      </c>
      <c r="AP40">
        <v>0</v>
      </c>
      <c r="AQ40">
        <v>3.09</v>
      </c>
      <c r="AR40">
        <v>0</v>
      </c>
      <c r="AS40">
        <v>0</v>
      </c>
      <c r="AT40">
        <v>102</v>
      </c>
      <c r="AU40">
        <v>45</v>
      </c>
      <c r="AV40">
        <v>1.047</v>
      </c>
      <c r="AW40">
        <v>1</v>
      </c>
      <c r="AX40">
        <v>1</v>
      </c>
      <c r="AY40">
        <v>1</v>
      </c>
      <c r="AZ40">
        <v>12.7</v>
      </c>
      <c r="BA40">
        <v>12.7</v>
      </c>
      <c r="BB40">
        <v>7.52</v>
      </c>
      <c r="BC40">
        <v>4.27</v>
      </c>
      <c r="BH40">
        <v>0</v>
      </c>
      <c r="BI40">
        <v>2</v>
      </c>
      <c r="BJ40" t="s">
        <v>86</v>
      </c>
      <c r="BM40">
        <v>331</v>
      </c>
      <c r="BN40">
        <v>0</v>
      </c>
      <c r="BO40" t="s">
        <v>84</v>
      </c>
      <c r="BP40">
        <v>1</v>
      </c>
      <c r="BQ40">
        <v>40</v>
      </c>
      <c r="BR40">
        <v>0</v>
      </c>
      <c r="BS40">
        <v>12.7</v>
      </c>
      <c r="BT40">
        <v>1</v>
      </c>
      <c r="BU40">
        <v>1</v>
      </c>
      <c r="BV40">
        <v>1</v>
      </c>
      <c r="BW40">
        <v>1</v>
      </c>
      <c r="BX40">
        <v>1</v>
      </c>
      <c r="BZ40">
        <v>102</v>
      </c>
      <c r="CA40">
        <v>45</v>
      </c>
      <c r="CF40">
        <v>0</v>
      </c>
      <c r="CG40">
        <v>0</v>
      </c>
      <c r="CM40">
        <v>0</v>
      </c>
      <c r="CO40">
        <v>0</v>
      </c>
      <c r="CP40">
        <f t="shared" si="17"/>
        <v>56618.62</v>
      </c>
      <c r="CQ40">
        <f t="shared" si="18"/>
        <v>15.841699999999998</v>
      </c>
      <c r="CR40">
        <f t="shared" si="19"/>
        <v>6.692423999999999</v>
      </c>
      <c r="CS40">
        <f t="shared" si="20"/>
        <v>2.65938</v>
      </c>
      <c r="CT40">
        <f t="shared" si="21"/>
        <v>506.6118899999999</v>
      </c>
      <c r="CU40">
        <f t="shared" si="22"/>
        <v>0</v>
      </c>
      <c r="CV40">
        <f t="shared" si="23"/>
        <v>3.2352299999999996</v>
      </c>
      <c r="CW40">
        <f t="shared" si="24"/>
        <v>0</v>
      </c>
      <c r="CX40">
        <f t="shared" si="25"/>
        <v>0</v>
      </c>
      <c r="CY40">
        <f t="shared" si="26"/>
        <v>55291.6194</v>
      </c>
      <c r="CZ40">
        <f t="shared" si="27"/>
        <v>24393.361500000003</v>
      </c>
      <c r="DN40">
        <v>112</v>
      </c>
      <c r="DO40">
        <v>70</v>
      </c>
      <c r="DP40">
        <v>1.047</v>
      </c>
      <c r="DQ40">
        <v>1</v>
      </c>
      <c r="DR40">
        <v>1</v>
      </c>
      <c r="DS40">
        <v>1</v>
      </c>
      <c r="DT40">
        <v>1</v>
      </c>
      <c r="DU40">
        <v>1003</v>
      </c>
      <c r="DV40" t="s">
        <v>73</v>
      </c>
      <c r="DW40" t="s">
        <v>73</v>
      </c>
      <c r="DX40">
        <v>100</v>
      </c>
      <c r="EE40">
        <v>9203871</v>
      </c>
      <c r="EF40">
        <v>40</v>
      </c>
      <c r="EG40" t="s">
        <v>42</v>
      </c>
      <c r="EH40">
        <v>0</v>
      </c>
      <c r="EJ40">
        <v>2</v>
      </c>
      <c r="EK40">
        <v>331</v>
      </c>
      <c r="EL40" t="s">
        <v>81</v>
      </c>
      <c r="EM40" t="s">
        <v>82</v>
      </c>
      <c r="EQ40">
        <v>0</v>
      </c>
      <c r="ER40">
        <v>42.66</v>
      </c>
      <c r="ES40">
        <v>3.71</v>
      </c>
      <c r="ET40">
        <v>0.85</v>
      </c>
      <c r="EU40">
        <v>0.2</v>
      </c>
      <c r="EV40">
        <v>38.1</v>
      </c>
      <c r="EW40">
        <v>3.09</v>
      </c>
      <c r="EX40">
        <v>0</v>
      </c>
      <c r="EY40">
        <v>0</v>
      </c>
      <c r="EZ40">
        <v>0</v>
      </c>
      <c r="FQ40">
        <v>0</v>
      </c>
      <c r="FR40">
        <f t="shared" si="28"/>
        <v>0</v>
      </c>
      <c r="FS40">
        <v>0</v>
      </c>
      <c r="FX40">
        <v>102</v>
      </c>
      <c r="FY40">
        <v>45</v>
      </c>
    </row>
    <row r="41" spans="1:181" ht="12.75">
      <c r="A41">
        <v>17</v>
      </c>
      <c r="B41">
        <v>1</v>
      </c>
      <c r="E41" t="s">
        <v>87</v>
      </c>
      <c r="F41" t="s">
        <v>88</v>
      </c>
      <c r="G41" t="s">
        <v>89</v>
      </c>
      <c r="H41" t="s">
        <v>73</v>
      </c>
      <c r="I41">
        <v>7.25</v>
      </c>
      <c r="J41">
        <v>0</v>
      </c>
      <c r="O41">
        <f t="shared" si="3"/>
        <v>6367.28</v>
      </c>
      <c r="P41">
        <f t="shared" si="4"/>
        <v>197.2</v>
      </c>
      <c r="Q41">
        <f t="shared" si="5"/>
        <v>48.52</v>
      </c>
      <c r="R41">
        <f t="shared" si="6"/>
        <v>19.28</v>
      </c>
      <c r="S41">
        <f t="shared" si="7"/>
        <v>6121.56</v>
      </c>
      <c r="T41">
        <f t="shared" si="8"/>
        <v>0</v>
      </c>
      <c r="U41">
        <f t="shared" si="9"/>
        <v>39.0923625</v>
      </c>
      <c r="V41">
        <f t="shared" si="10"/>
        <v>0</v>
      </c>
      <c r="W41">
        <f t="shared" si="11"/>
        <v>0</v>
      </c>
      <c r="X41">
        <f t="shared" si="12"/>
        <v>6243.99</v>
      </c>
      <c r="Y41">
        <f t="shared" si="13"/>
        <v>2754.7</v>
      </c>
      <c r="AA41">
        <v>0</v>
      </c>
      <c r="AB41">
        <f t="shared" si="14"/>
        <v>70.72</v>
      </c>
      <c r="AC41">
        <f t="shared" si="30"/>
        <v>6.37</v>
      </c>
      <c r="AD41">
        <f t="shared" si="31"/>
        <v>0.85</v>
      </c>
      <c r="AE41">
        <f t="shared" si="32"/>
        <v>0.2</v>
      </c>
      <c r="AF41">
        <f t="shared" si="33"/>
        <v>63.5</v>
      </c>
      <c r="AG41">
        <f t="shared" si="34"/>
        <v>0</v>
      </c>
      <c r="AH41">
        <f t="shared" si="35"/>
        <v>5.15</v>
      </c>
      <c r="AI41">
        <f t="shared" si="36"/>
        <v>0</v>
      </c>
      <c r="AJ41">
        <f t="shared" si="37"/>
        <v>0</v>
      </c>
      <c r="AK41">
        <v>70.72</v>
      </c>
      <c r="AL41">
        <v>6.37</v>
      </c>
      <c r="AM41">
        <v>0.85</v>
      </c>
      <c r="AN41">
        <v>0.2</v>
      </c>
      <c r="AO41">
        <v>63.5</v>
      </c>
      <c r="AP41">
        <v>0</v>
      </c>
      <c r="AQ41">
        <v>5.15</v>
      </c>
      <c r="AR41">
        <v>0</v>
      </c>
      <c r="AS41">
        <v>0</v>
      </c>
      <c r="AT41">
        <v>102</v>
      </c>
      <c r="AU41">
        <v>45</v>
      </c>
      <c r="AV41">
        <v>1.047</v>
      </c>
      <c r="AW41">
        <v>1</v>
      </c>
      <c r="AX41">
        <v>1</v>
      </c>
      <c r="AY41">
        <v>1</v>
      </c>
      <c r="AZ41">
        <v>12.7</v>
      </c>
      <c r="BA41">
        <v>12.7</v>
      </c>
      <c r="BB41">
        <v>7.52</v>
      </c>
      <c r="BC41">
        <v>4.27</v>
      </c>
      <c r="BH41">
        <v>0</v>
      </c>
      <c r="BI41">
        <v>2</v>
      </c>
      <c r="BJ41" t="s">
        <v>90</v>
      </c>
      <c r="BM41">
        <v>331</v>
      </c>
      <c r="BN41">
        <v>0</v>
      </c>
      <c r="BO41" t="s">
        <v>88</v>
      </c>
      <c r="BP41">
        <v>1</v>
      </c>
      <c r="BQ41">
        <v>40</v>
      </c>
      <c r="BR41">
        <v>0</v>
      </c>
      <c r="BS41">
        <v>12.7</v>
      </c>
      <c r="BT41">
        <v>1</v>
      </c>
      <c r="BU41">
        <v>1</v>
      </c>
      <c r="BV41">
        <v>1</v>
      </c>
      <c r="BW41">
        <v>1</v>
      </c>
      <c r="BX41">
        <v>1</v>
      </c>
      <c r="BZ41">
        <v>102</v>
      </c>
      <c r="CA41">
        <v>45</v>
      </c>
      <c r="CF41">
        <v>0</v>
      </c>
      <c r="CG41">
        <v>0</v>
      </c>
      <c r="CM41">
        <v>0</v>
      </c>
      <c r="CO41">
        <v>0</v>
      </c>
      <c r="CP41">
        <f t="shared" si="17"/>
        <v>6367.280000000001</v>
      </c>
      <c r="CQ41">
        <f t="shared" si="18"/>
        <v>27.199899999999996</v>
      </c>
      <c r="CR41">
        <f t="shared" si="19"/>
        <v>6.692423999999999</v>
      </c>
      <c r="CS41">
        <f t="shared" si="20"/>
        <v>2.65938</v>
      </c>
      <c r="CT41">
        <f t="shared" si="21"/>
        <v>844.3531499999999</v>
      </c>
      <c r="CU41">
        <f t="shared" si="22"/>
        <v>0</v>
      </c>
      <c r="CV41">
        <f t="shared" si="23"/>
        <v>5.39205</v>
      </c>
      <c r="CW41">
        <f t="shared" si="24"/>
        <v>0</v>
      </c>
      <c r="CX41">
        <f t="shared" si="25"/>
        <v>0</v>
      </c>
      <c r="CY41">
        <f t="shared" si="26"/>
        <v>6243.9912</v>
      </c>
      <c r="CZ41">
        <f t="shared" si="27"/>
        <v>2754.702</v>
      </c>
      <c r="DN41">
        <v>112</v>
      </c>
      <c r="DO41">
        <v>70</v>
      </c>
      <c r="DP41">
        <v>1.047</v>
      </c>
      <c r="DQ41">
        <v>1</v>
      </c>
      <c r="DR41">
        <v>1</v>
      </c>
      <c r="DS41">
        <v>1</v>
      </c>
      <c r="DT41">
        <v>1</v>
      </c>
      <c r="DU41">
        <v>1003</v>
      </c>
      <c r="DV41" t="s">
        <v>73</v>
      </c>
      <c r="DW41" t="s">
        <v>73</v>
      </c>
      <c r="DX41">
        <v>100</v>
      </c>
      <c r="EE41">
        <v>9203871</v>
      </c>
      <c r="EF41">
        <v>40</v>
      </c>
      <c r="EG41" t="s">
        <v>42</v>
      </c>
      <c r="EH41">
        <v>0</v>
      </c>
      <c r="EJ41">
        <v>2</v>
      </c>
      <c r="EK41">
        <v>331</v>
      </c>
      <c r="EL41" t="s">
        <v>81</v>
      </c>
      <c r="EM41" t="s">
        <v>82</v>
      </c>
      <c r="EQ41">
        <v>0</v>
      </c>
      <c r="ER41">
        <v>70.72</v>
      </c>
      <c r="ES41">
        <v>6.37</v>
      </c>
      <c r="ET41">
        <v>0.85</v>
      </c>
      <c r="EU41">
        <v>0.2</v>
      </c>
      <c r="EV41">
        <v>63.5</v>
      </c>
      <c r="EW41">
        <v>5.15</v>
      </c>
      <c r="EX41">
        <v>0</v>
      </c>
      <c r="EY41">
        <v>0</v>
      </c>
      <c r="EZ41">
        <v>0</v>
      </c>
      <c r="FQ41">
        <v>0</v>
      </c>
      <c r="FR41">
        <f t="shared" si="28"/>
        <v>0</v>
      </c>
      <c r="FS41">
        <v>0</v>
      </c>
      <c r="FX41">
        <v>102</v>
      </c>
      <c r="FY41">
        <v>45</v>
      </c>
    </row>
    <row r="42" spans="1:181" ht="12.75">
      <c r="A42">
        <v>17</v>
      </c>
      <c r="B42">
        <v>1</v>
      </c>
      <c r="E42" t="s">
        <v>91</v>
      </c>
      <c r="F42" t="s">
        <v>92</v>
      </c>
      <c r="G42" t="s">
        <v>93</v>
      </c>
      <c r="H42" t="s">
        <v>73</v>
      </c>
      <c r="I42">
        <v>7.25</v>
      </c>
      <c r="J42">
        <v>0</v>
      </c>
      <c r="O42">
        <f t="shared" si="3"/>
        <v>2841.26</v>
      </c>
      <c r="P42">
        <f t="shared" si="4"/>
        <v>296.88</v>
      </c>
      <c r="Q42">
        <f t="shared" si="5"/>
        <v>48.52</v>
      </c>
      <c r="R42">
        <f t="shared" si="6"/>
        <v>19.28</v>
      </c>
      <c r="S42">
        <f t="shared" si="7"/>
        <v>2495.86</v>
      </c>
      <c r="T42">
        <f t="shared" si="8"/>
        <v>0</v>
      </c>
      <c r="U42">
        <f t="shared" si="9"/>
        <v>15.940575</v>
      </c>
      <c r="V42">
        <f t="shared" si="10"/>
        <v>0</v>
      </c>
      <c r="W42">
        <f t="shared" si="11"/>
        <v>0</v>
      </c>
      <c r="X42">
        <f t="shared" si="12"/>
        <v>2545.78</v>
      </c>
      <c r="Y42">
        <f t="shared" si="13"/>
        <v>1123.14</v>
      </c>
      <c r="AA42">
        <v>0</v>
      </c>
      <c r="AB42">
        <f t="shared" si="14"/>
        <v>36.33</v>
      </c>
      <c r="AC42">
        <f t="shared" si="30"/>
        <v>9.59</v>
      </c>
      <c r="AD42">
        <f t="shared" si="31"/>
        <v>0.85</v>
      </c>
      <c r="AE42">
        <f t="shared" si="32"/>
        <v>0.2</v>
      </c>
      <c r="AF42">
        <f t="shared" si="33"/>
        <v>25.89</v>
      </c>
      <c r="AG42">
        <f t="shared" si="34"/>
        <v>0</v>
      </c>
      <c r="AH42">
        <f t="shared" si="35"/>
        <v>2.1</v>
      </c>
      <c r="AI42">
        <f t="shared" si="36"/>
        <v>0</v>
      </c>
      <c r="AJ42">
        <f t="shared" si="37"/>
        <v>0</v>
      </c>
      <c r="AK42">
        <v>36.33</v>
      </c>
      <c r="AL42">
        <v>9.59</v>
      </c>
      <c r="AM42">
        <v>0.85</v>
      </c>
      <c r="AN42">
        <v>0.2</v>
      </c>
      <c r="AO42">
        <v>25.89</v>
      </c>
      <c r="AP42">
        <v>0</v>
      </c>
      <c r="AQ42">
        <v>2.1</v>
      </c>
      <c r="AR42">
        <v>0</v>
      </c>
      <c r="AS42">
        <v>0</v>
      </c>
      <c r="AT42">
        <v>102</v>
      </c>
      <c r="AU42">
        <v>45</v>
      </c>
      <c r="AV42">
        <v>1.047</v>
      </c>
      <c r="AW42">
        <v>1</v>
      </c>
      <c r="AX42">
        <v>1</v>
      </c>
      <c r="AY42">
        <v>1</v>
      </c>
      <c r="AZ42">
        <v>12.7</v>
      </c>
      <c r="BA42">
        <v>12.7</v>
      </c>
      <c r="BB42">
        <v>7.52</v>
      </c>
      <c r="BC42">
        <v>4.27</v>
      </c>
      <c r="BH42">
        <v>0</v>
      </c>
      <c r="BI42">
        <v>2</v>
      </c>
      <c r="BJ42" t="s">
        <v>94</v>
      </c>
      <c r="BM42">
        <v>331</v>
      </c>
      <c r="BN42">
        <v>0</v>
      </c>
      <c r="BO42" t="s">
        <v>92</v>
      </c>
      <c r="BP42">
        <v>1</v>
      </c>
      <c r="BQ42">
        <v>40</v>
      </c>
      <c r="BR42">
        <v>0</v>
      </c>
      <c r="BS42">
        <v>12.7</v>
      </c>
      <c r="BT42">
        <v>1</v>
      </c>
      <c r="BU42">
        <v>1</v>
      </c>
      <c r="BV42">
        <v>1</v>
      </c>
      <c r="BW42">
        <v>1</v>
      </c>
      <c r="BX42">
        <v>1</v>
      </c>
      <c r="BZ42">
        <v>102</v>
      </c>
      <c r="CA42">
        <v>45</v>
      </c>
      <c r="CF42">
        <v>0</v>
      </c>
      <c r="CG42">
        <v>0</v>
      </c>
      <c r="CM42">
        <v>0</v>
      </c>
      <c r="CO42">
        <v>0</v>
      </c>
      <c r="CP42">
        <f t="shared" si="17"/>
        <v>2841.26</v>
      </c>
      <c r="CQ42">
        <f t="shared" si="18"/>
        <v>40.949299999999994</v>
      </c>
      <c r="CR42">
        <f t="shared" si="19"/>
        <v>6.692423999999999</v>
      </c>
      <c r="CS42">
        <f t="shared" si="20"/>
        <v>2.65938</v>
      </c>
      <c r="CT42">
        <f t="shared" si="21"/>
        <v>344.256741</v>
      </c>
      <c r="CU42">
        <f t="shared" si="22"/>
        <v>0</v>
      </c>
      <c r="CV42">
        <f t="shared" si="23"/>
        <v>2.1987</v>
      </c>
      <c r="CW42">
        <f t="shared" si="24"/>
        <v>0</v>
      </c>
      <c r="CX42">
        <f t="shared" si="25"/>
        <v>0</v>
      </c>
      <c r="CY42">
        <f t="shared" si="26"/>
        <v>2545.7772</v>
      </c>
      <c r="CZ42">
        <f t="shared" si="27"/>
        <v>1123.1370000000002</v>
      </c>
      <c r="DN42">
        <v>112</v>
      </c>
      <c r="DO42">
        <v>70</v>
      </c>
      <c r="DP42">
        <v>1.047</v>
      </c>
      <c r="DQ42">
        <v>1</v>
      </c>
      <c r="DR42">
        <v>1</v>
      </c>
      <c r="DS42">
        <v>1</v>
      </c>
      <c r="DT42">
        <v>1</v>
      </c>
      <c r="DU42">
        <v>1003</v>
      </c>
      <c r="DV42" t="s">
        <v>73</v>
      </c>
      <c r="DW42" t="s">
        <v>73</v>
      </c>
      <c r="DX42">
        <v>100</v>
      </c>
      <c r="EE42">
        <v>9203871</v>
      </c>
      <c r="EF42">
        <v>40</v>
      </c>
      <c r="EG42" t="s">
        <v>42</v>
      </c>
      <c r="EH42">
        <v>0</v>
      </c>
      <c r="EJ42">
        <v>2</v>
      </c>
      <c r="EK42">
        <v>331</v>
      </c>
      <c r="EL42" t="s">
        <v>81</v>
      </c>
      <c r="EM42" t="s">
        <v>82</v>
      </c>
      <c r="EQ42">
        <v>0</v>
      </c>
      <c r="ER42">
        <v>36.33</v>
      </c>
      <c r="ES42">
        <v>9.59</v>
      </c>
      <c r="ET42">
        <v>0.85</v>
      </c>
      <c r="EU42">
        <v>0.2</v>
      </c>
      <c r="EV42">
        <v>25.89</v>
      </c>
      <c r="EW42">
        <v>2.1</v>
      </c>
      <c r="EX42">
        <v>0</v>
      </c>
      <c r="EY42">
        <v>0</v>
      </c>
      <c r="EZ42">
        <v>0</v>
      </c>
      <c r="FQ42">
        <v>0</v>
      </c>
      <c r="FR42">
        <f t="shared" si="28"/>
        <v>0</v>
      </c>
      <c r="FS42">
        <v>0</v>
      </c>
      <c r="FX42">
        <v>102</v>
      </c>
      <c r="FY42">
        <v>45</v>
      </c>
    </row>
    <row r="43" spans="1:181" ht="12.75">
      <c r="A43">
        <v>17</v>
      </c>
      <c r="B43">
        <v>1</v>
      </c>
      <c r="E43" t="s">
        <v>95</v>
      </c>
      <c r="F43" t="s">
        <v>96</v>
      </c>
      <c r="G43" t="s">
        <v>97</v>
      </c>
      <c r="H43" t="s">
        <v>73</v>
      </c>
      <c r="I43">
        <v>0.5</v>
      </c>
      <c r="J43">
        <v>0</v>
      </c>
      <c r="O43">
        <f t="shared" si="3"/>
        <v>911.62</v>
      </c>
      <c r="P43">
        <f t="shared" si="4"/>
        <v>15.48</v>
      </c>
      <c r="Q43">
        <f t="shared" si="5"/>
        <v>0</v>
      </c>
      <c r="R43">
        <f t="shared" si="6"/>
        <v>0</v>
      </c>
      <c r="S43">
        <f t="shared" si="7"/>
        <v>896.14</v>
      </c>
      <c r="T43">
        <f t="shared" si="8"/>
        <v>0</v>
      </c>
      <c r="U43">
        <f t="shared" si="9"/>
        <v>4.852844999999999</v>
      </c>
      <c r="V43">
        <f t="shared" si="10"/>
        <v>0</v>
      </c>
      <c r="W43">
        <f t="shared" si="11"/>
        <v>0</v>
      </c>
      <c r="X43">
        <f t="shared" si="12"/>
        <v>914.06</v>
      </c>
      <c r="Y43">
        <f t="shared" si="13"/>
        <v>403.26</v>
      </c>
      <c r="AA43">
        <v>0</v>
      </c>
      <c r="AB43">
        <f t="shared" si="14"/>
        <v>141.57999999999998</v>
      </c>
      <c r="AC43">
        <f t="shared" si="30"/>
        <v>6.79</v>
      </c>
      <c r="AD43">
        <f t="shared" si="31"/>
        <v>0</v>
      </c>
      <c r="AE43">
        <f t="shared" si="32"/>
        <v>0</v>
      </c>
      <c r="AF43">
        <f t="shared" si="33"/>
        <v>134.79</v>
      </c>
      <c r="AG43">
        <f t="shared" si="34"/>
        <v>0</v>
      </c>
      <c r="AH43">
        <f t="shared" si="35"/>
        <v>9.27</v>
      </c>
      <c r="AI43">
        <f t="shared" si="36"/>
        <v>0</v>
      </c>
      <c r="AJ43">
        <f t="shared" si="37"/>
        <v>0</v>
      </c>
      <c r="AK43">
        <v>141.57999999999998</v>
      </c>
      <c r="AL43">
        <v>6.79</v>
      </c>
      <c r="AM43">
        <v>0</v>
      </c>
      <c r="AN43">
        <v>0</v>
      </c>
      <c r="AO43">
        <v>134.79</v>
      </c>
      <c r="AP43">
        <v>0</v>
      </c>
      <c r="AQ43">
        <v>9.27</v>
      </c>
      <c r="AR43">
        <v>0</v>
      </c>
      <c r="AS43">
        <v>0</v>
      </c>
      <c r="AT43">
        <v>102</v>
      </c>
      <c r="AU43">
        <v>45</v>
      </c>
      <c r="AV43">
        <v>1.047</v>
      </c>
      <c r="AW43">
        <v>1</v>
      </c>
      <c r="AX43">
        <v>1</v>
      </c>
      <c r="AY43">
        <v>1</v>
      </c>
      <c r="AZ43">
        <v>12.7</v>
      </c>
      <c r="BA43">
        <v>12.7</v>
      </c>
      <c r="BB43">
        <v>1</v>
      </c>
      <c r="BC43">
        <v>4.56</v>
      </c>
      <c r="BH43">
        <v>0</v>
      </c>
      <c r="BI43">
        <v>2</v>
      </c>
      <c r="BJ43" t="s">
        <v>98</v>
      </c>
      <c r="BM43">
        <v>355</v>
      </c>
      <c r="BN43">
        <v>0</v>
      </c>
      <c r="BO43" t="s">
        <v>96</v>
      </c>
      <c r="BP43">
        <v>1</v>
      </c>
      <c r="BQ43">
        <v>40</v>
      </c>
      <c r="BR43">
        <v>0</v>
      </c>
      <c r="BS43">
        <v>12.7</v>
      </c>
      <c r="BT43">
        <v>1</v>
      </c>
      <c r="BU43">
        <v>1</v>
      </c>
      <c r="BV43">
        <v>1</v>
      </c>
      <c r="BW43">
        <v>1</v>
      </c>
      <c r="BX43">
        <v>1</v>
      </c>
      <c r="BZ43">
        <v>102</v>
      </c>
      <c r="CA43">
        <v>45</v>
      </c>
      <c r="CF43">
        <v>0</v>
      </c>
      <c r="CG43">
        <v>0</v>
      </c>
      <c r="CM43">
        <v>0</v>
      </c>
      <c r="CO43">
        <v>0</v>
      </c>
      <c r="CP43">
        <f t="shared" si="17"/>
        <v>911.62</v>
      </c>
      <c r="CQ43">
        <f t="shared" si="18"/>
        <v>30.9624</v>
      </c>
      <c r="CR43">
        <f t="shared" si="19"/>
        <v>0</v>
      </c>
      <c r="CS43">
        <f t="shared" si="20"/>
        <v>0</v>
      </c>
      <c r="CT43">
        <f t="shared" si="21"/>
        <v>1792.2891509999997</v>
      </c>
      <c r="CU43">
        <f t="shared" si="22"/>
        <v>0</v>
      </c>
      <c r="CV43">
        <f t="shared" si="23"/>
        <v>9.705689999999999</v>
      </c>
      <c r="CW43">
        <f t="shared" si="24"/>
        <v>0</v>
      </c>
      <c r="CX43">
        <f t="shared" si="25"/>
        <v>0</v>
      </c>
      <c r="CY43">
        <f t="shared" si="26"/>
        <v>914.0628</v>
      </c>
      <c r="CZ43">
        <f t="shared" si="27"/>
        <v>403.263</v>
      </c>
      <c r="DN43">
        <v>112</v>
      </c>
      <c r="DO43">
        <v>70</v>
      </c>
      <c r="DP43">
        <v>1.047</v>
      </c>
      <c r="DQ43">
        <v>1</v>
      </c>
      <c r="DR43">
        <v>1</v>
      </c>
      <c r="DS43">
        <v>1</v>
      </c>
      <c r="DT43">
        <v>1</v>
      </c>
      <c r="DU43">
        <v>1003</v>
      </c>
      <c r="DV43" t="s">
        <v>73</v>
      </c>
      <c r="DW43" t="s">
        <v>73</v>
      </c>
      <c r="DX43">
        <v>100</v>
      </c>
      <c r="EE43">
        <v>9203895</v>
      </c>
      <c r="EF43">
        <v>40</v>
      </c>
      <c r="EG43" t="s">
        <v>42</v>
      </c>
      <c r="EH43">
        <v>0</v>
      </c>
      <c r="EJ43">
        <v>2</v>
      </c>
      <c r="EK43">
        <v>355</v>
      </c>
      <c r="EL43" t="s">
        <v>53</v>
      </c>
      <c r="EM43" t="s">
        <v>54</v>
      </c>
      <c r="EQ43">
        <v>0</v>
      </c>
      <c r="ER43">
        <v>141.58</v>
      </c>
      <c r="ES43">
        <v>6.79</v>
      </c>
      <c r="ET43">
        <v>0</v>
      </c>
      <c r="EU43">
        <v>0</v>
      </c>
      <c r="EV43">
        <v>134.79</v>
      </c>
      <c r="EW43">
        <v>9.27</v>
      </c>
      <c r="EX43">
        <v>0</v>
      </c>
      <c r="EY43">
        <v>0</v>
      </c>
      <c r="EZ43">
        <v>0</v>
      </c>
      <c r="FQ43">
        <v>0</v>
      </c>
      <c r="FR43">
        <f t="shared" si="28"/>
        <v>0</v>
      </c>
      <c r="FS43">
        <v>0</v>
      </c>
      <c r="FX43">
        <v>102</v>
      </c>
      <c r="FY43">
        <v>45</v>
      </c>
    </row>
    <row r="44" spans="1:181" ht="12.75">
      <c r="A44">
        <v>17</v>
      </c>
      <c r="B44">
        <v>1</v>
      </c>
      <c r="E44" t="s">
        <v>99</v>
      </c>
      <c r="F44" t="s">
        <v>100</v>
      </c>
      <c r="G44" t="s">
        <v>101</v>
      </c>
      <c r="H44" t="s">
        <v>102</v>
      </c>
      <c r="I44">
        <v>0.22</v>
      </c>
      <c r="J44">
        <v>0</v>
      </c>
      <c r="O44">
        <f t="shared" si="3"/>
        <v>424.92</v>
      </c>
      <c r="P44">
        <f t="shared" si="4"/>
        <v>44.66</v>
      </c>
      <c r="Q44">
        <f t="shared" si="5"/>
        <v>0</v>
      </c>
      <c r="R44">
        <f t="shared" si="6"/>
        <v>0</v>
      </c>
      <c r="S44">
        <f t="shared" si="7"/>
        <v>380.26</v>
      </c>
      <c r="T44">
        <f t="shared" si="8"/>
        <v>0</v>
      </c>
      <c r="U44">
        <f t="shared" si="9"/>
        <v>2.3725020000000003</v>
      </c>
      <c r="V44">
        <f t="shared" si="10"/>
        <v>0</v>
      </c>
      <c r="W44">
        <f t="shared" si="11"/>
        <v>0</v>
      </c>
      <c r="X44">
        <f t="shared" si="12"/>
        <v>387.87</v>
      </c>
      <c r="Y44">
        <f t="shared" si="13"/>
        <v>171.12</v>
      </c>
      <c r="AA44">
        <v>0</v>
      </c>
      <c r="AB44">
        <f t="shared" si="14"/>
        <v>174.51000000000002</v>
      </c>
      <c r="AC44">
        <f t="shared" si="30"/>
        <v>44.52</v>
      </c>
      <c r="AD44">
        <f t="shared" si="31"/>
        <v>0</v>
      </c>
      <c r="AE44">
        <f t="shared" si="32"/>
        <v>0</v>
      </c>
      <c r="AF44">
        <f t="shared" si="33"/>
        <v>129.99</v>
      </c>
      <c r="AG44">
        <f t="shared" si="34"/>
        <v>0</v>
      </c>
      <c r="AH44">
        <f t="shared" si="35"/>
        <v>10.3</v>
      </c>
      <c r="AI44">
        <f t="shared" si="36"/>
        <v>0</v>
      </c>
      <c r="AJ44">
        <f t="shared" si="37"/>
        <v>0</v>
      </c>
      <c r="AK44">
        <v>174.51000000000002</v>
      </c>
      <c r="AL44">
        <v>44.52</v>
      </c>
      <c r="AM44">
        <v>0</v>
      </c>
      <c r="AN44">
        <v>0</v>
      </c>
      <c r="AO44">
        <v>129.99</v>
      </c>
      <c r="AP44">
        <v>0</v>
      </c>
      <c r="AQ44">
        <v>10.3</v>
      </c>
      <c r="AR44">
        <v>0</v>
      </c>
      <c r="AS44">
        <v>0</v>
      </c>
      <c r="AT44">
        <v>102</v>
      </c>
      <c r="AU44">
        <v>45</v>
      </c>
      <c r="AV44">
        <v>1.047</v>
      </c>
      <c r="AW44">
        <v>1</v>
      </c>
      <c r="AX44">
        <v>1</v>
      </c>
      <c r="AY44">
        <v>1</v>
      </c>
      <c r="AZ44">
        <v>12.7</v>
      </c>
      <c r="BA44">
        <v>12.7</v>
      </c>
      <c r="BB44">
        <v>1</v>
      </c>
      <c r="BC44">
        <v>4.56</v>
      </c>
      <c r="BH44">
        <v>0</v>
      </c>
      <c r="BI44">
        <v>2</v>
      </c>
      <c r="BJ44" t="s">
        <v>103</v>
      </c>
      <c r="BM44">
        <v>355</v>
      </c>
      <c r="BN44">
        <v>0</v>
      </c>
      <c r="BO44" t="s">
        <v>100</v>
      </c>
      <c r="BP44">
        <v>1</v>
      </c>
      <c r="BQ44">
        <v>40</v>
      </c>
      <c r="BR44">
        <v>0</v>
      </c>
      <c r="BS44">
        <v>12.7</v>
      </c>
      <c r="BT44">
        <v>1</v>
      </c>
      <c r="BU44">
        <v>1</v>
      </c>
      <c r="BV44">
        <v>1</v>
      </c>
      <c r="BW44">
        <v>1</v>
      </c>
      <c r="BX44">
        <v>1</v>
      </c>
      <c r="BZ44">
        <v>102</v>
      </c>
      <c r="CA44">
        <v>45</v>
      </c>
      <c r="CF44">
        <v>0</v>
      </c>
      <c r="CG44">
        <v>0</v>
      </c>
      <c r="CM44">
        <v>0</v>
      </c>
      <c r="CO44">
        <v>0</v>
      </c>
      <c r="CP44">
        <f t="shared" si="17"/>
        <v>424.91999999999996</v>
      </c>
      <c r="CQ44">
        <f t="shared" si="18"/>
        <v>203.0112</v>
      </c>
      <c r="CR44">
        <f t="shared" si="19"/>
        <v>0</v>
      </c>
      <c r="CS44">
        <f t="shared" si="20"/>
        <v>0</v>
      </c>
      <c r="CT44">
        <f t="shared" si="21"/>
        <v>1728.4640309999997</v>
      </c>
      <c r="CU44">
        <f t="shared" si="22"/>
        <v>0</v>
      </c>
      <c r="CV44">
        <f t="shared" si="23"/>
        <v>10.7841</v>
      </c>
      <c r="CW44">
        <f t="shared" si="24"/>
        <v>0</v>
      </c>
      <c r="CX44">
        <f t="shared" si="25"/>
        <v>0</v>
      </c>
      <c r="CY44">
        <f t="shared" si="26"/>
        <v>387.8652</v>
      </c>
      <c r="CZ44">
        <f t="shared" si="27"/>
        <v>171.117</v>
      </c>
      <c r="DN44">
        <v>112</v>
      </c>
      <c r="DO44">
        <v>70</v>
      </c>
      <c r="DP44">
        <v>1.047</v>
      </c>
      <c r="DQ44">
        <v>1</v>
      </c>
      <c r="DR44">
        <v>1</v>
      </c>
      <c r="DS44">
        <v>1</v>
      </c>
      <c r="DT44">
        <v>1</v>
      </c>
      <c r="DU44">
        <v>1013</v>
      </c>
      <c r="DV44" t="s">
        <v>102</v>
      </c>
      <c r="DW44" t="s">
        <v>102</v>
      </c>
      <c r="DX44">
        <v>1</v>
      </c>
      <c r="EE44">
        <v>9203895</v>
      </c>
      <c r="EF44">
        <v>40</v>
      </c>
      <c r="EG44" t="s">
        <v>42</v>
      </c>
      <c r="EH44">
        <v>0</v>
      </c>
      <c r="EJ44">
        <v>2</v>
      </c>
      <c r="EK44">
        <v>355</v>
      </c>
      <c r="EL44" t="s">
        <v>53</v>
      </c>
      <c r="EM44" t="s">
        <v>54</v>
      </c>
      <c r="EQ44">
        <v>0</v>
      </c>
      <c r="ER44">
        <v>174.51</v>
      </c>
      <c r="ES44">
        <v>44.52</v>
      </c>
      <c r="ET44">
        <v>0</v>
      </c>
      <c r="EU44">
        <v>0</v>
      </c>
      <c r="EV44">
        <v>129.99</v>
      </c>
      <c r="EW44">
        <v>10.3</v>
      </c>
      <c r="EX44">
        <v>0</v>
      </c>
      <c r="EY44">
        <v>0</v>
      </c>
      <c r="EZ44">
        <v>0</v>
      </c>
      <c r="FQ44">
        <v>0</v>
      </c>
      <c r="FR44">
        <f t="shared" si="28"/>
        <v>0</v>
      </c>
      <c r="FS44">
        <v>0</v>
      </c>
      <c r="FX44">
        <v>102</v>
      </c>
      <c r="FY44">
        <v>45</v>
      </c>
    </row>
    <row r="45" spans="1:181" ht="12.75">
      <c r="A45">
        <v>17</v>
      </c>
      <c r="B45">
        <v>1</v>
      </c>
      <c r="E45" t="s">
        <v>104</v>
      </c>
      <c r="F45" t="s">
        <v>105</v>
      </c>
      <c r="G45" t="s">
        <v>106</v>
      </c>
      <c r="H45" t="s">
        <v>107</v>
      </c>
      <c r="I45">
        <v>8.88</v>
      </c>
      <c r="J45">
        <v>0</v>
      </c>
      <c r="L45" s="42">
        <f>'Смета по ТСН-2001'!K492</f>
        <v>1110213.8088</v>
      </c>
      <c r="O45">
        <f t="shared" si="3"/>
        <v>20109.36</v>
      </c>
      <c r="P45">
        <f t="shared" si="4"/>
        <v>367.69</v>
      </c>
      <c r="Q45">
        <f t="shared" si="5"/>
        <v>0</v>
      </c>
      <c r="R45">
        <f t="shared" si="6"/>
        <v>0</v>
      </c>
      <c r="S45">
        <f t="shared" si="7"/>
        <v>19741.67</v>
      </c>
      <c r="T45">
        <f t="shared" si="8"/>
        <v>0</v>
      </c>
      <c r="U45">
        <f t="shared" si="9"/>
        <v>123.17448</v>
      </c>
      <c r="V45">
        <f t="shared" si="10"/>
        <v>0</v>
      </c>
      <c r="W45">
        <f t="shared" si="11"/>
        <v>0</v>
      </c>
      <c r="X45">
        <f t="shared" si="12"/>
        <v>20136.5</v>
      </c>
      <c r="Y45">
        <f t="shared" si="13"/>
        <v>8883.75</v>
      </c>
      <c r="AA45">
        <v>0</v>
      </c>
      <c r="AB45">
        <f t="shared" si="14"/>
        <v>172.46</v>
      </c>
      <c r="AC45">
        <f t="shared" si="30"/>
        <v>8.4</v>
      </c>
      <c r="AD45">
        <f t="shared" si="31"/>
        <v>0</v>
      </c>
      <c r="AE45">
        <f t="shared" si="32"/>
        <v>0</v>
      </c>
      <c r="AF45">
        <f t="shared" si="33"/>
        <v>164.06</v>
      </c>
      <c r="AG45">
        <f t="shared" si="34"/>
        <v>0</v>
      </c>
      <c r="AH45">
        <f t="shared" si="35"/>
        <v>13</v>
      </c>
      <c r="AI45">
        <f t="shared" si="36"/>
        <v>0</v>
      </c>
      <c r="AJ45">
        <f t="shared" si="37"/>
        <v>0</v>
      </c>
      <c r="AK45">
        <v>172.46</v>
      </c>
      <c r="AL45">
        <v>8.4</v>
      </c>
      <c r="AM45">
        <v>0</v>
      </c>
      <c r="AN45">
        <v>0</v>
      </c>
      <c r="AO45">
        <v>164.06</v>
      </c>
      <c r="AP45">
        <v>0</v>
      </c>
      <c r="AQ45">
        <v>13</v>
      </c>
      <c r="AR45">
        <v>0</v>
      </c>
      <c r="AS45">
        <v>0</v>
      </c>
      <c r="AT45">
        <v>102</v>
      </c>
      <c r="AU45">
        <v>45</v>
      </c>
      <c r="AV45">
        <v>1.067</v>
      </c>
      <c r="AW45">
        <v>1.081</v>
      </c>
      <c r="AX45">
        <v>1</v>
      </c>
      <c r="AY45">
        <v>1</v>
      </c>
      <c r="AZ45">
        <v>12.7</v>
      </c>
      <c r="BA45">
        <v>12.7</v>
      </c>
      <c r="BB45">
        <v>1</v>
      </c>
      <c r="BC45">
        <v>4.56</v>
      </c>
      <c r="BH45">
        <v>0</v>
      </c>
      <c r="BI45">
        <v>2</v>
      </c>
      <c r="BJ45" t="s">
        <v>108</v>
      </c>
      <c r="BM45">
        <v>337</v>
      </c>
      <c r="BN45">
        <v>0</v>
      </c>
      <c r="BO45" t="s">
        <v>105</v>
      </c>
      <c r="BP45">
        <v>1</v>
      </c>
      <c r="BQ45">
        <v>40</v>
      </c>
      <c r="BR45">
        <v>0</v>
      </c>
      <c r="BS45">
        <v>12.7</v>
      </c>
      <c r="BT45">
        <v>1</v>
      </c>
      <c r="BU45">
        <v>1</v>
      </c>
      <c r="BV45">
        <v>1</v>
      </c>
      <c r="BW45">
        <v>1</v>
      </c>
      <c r="BX45">
        <v>1</v>
      </c>
      <c r="BZ45">
        <v>102</v>
      </c>
      <c r="CA45">
        <v>45</v>
      </c>
      <c r="CF45">
        <v>0</v>
      </c>
      <c r="CG45">
        <v>0</v>
      </c>
      <c r="CM45">
        <v>0</v>
      </c>
      <c r="CO45">
        <v>0</v>
      </c>
      <c r="CP45">
        <f t="shared" si="17"/>
        <v>20109.359999999997</v>
      </c>
      <c r="CQ45">
        <f t="shared" si="18"/>
        <v>41.406624</v>
      </c>
      <c r="CR45">
        <f t="shared" si="19"/>
        <v>0</v>
      </c>
      <c r="CS45">
        <f t="shared" si="20"/>
        <v>0</v>
      </c>
      <c r="CT45">
        <f t="shared" si="21"/>
        <v>2223.160654</v>
      </c>
      <c r="CU45">
        <f t="shared" si="22"/>
        <v>0</v>
      </c>
      <c r="CV45">
        <f t="shared" si="23"/>
        <v>13.870999999999999</v>
      </c>
      <c r="CW45">
        <f t="shared" si="24"/>
        <v>0</v>
      </c>
      <c r="CX45">
        <f t="shared" si="25"/>
        <v>0</v>
      </c>
      <c r="CY45">
        <f t="shared" si="26"/>
        <v>20136.503399999998</v>
      </c>
      <c r="CZ45">
        <f t="shared" si="27"/>
        <v>8883.7515</v>
      </c>
      <c r="DN45">
        <v>112</v>
      </c>
      <c r="DO45">
        <v>70</v>
      </c>
      <c r="DP45">
        <v>1.067</v>
      </c>
      <c r="DQ45">
        <v>1.081</v>
      </c>
      <c r="DR45">
        <v>1</v>
      </c>
      <c r="DS45">
        <v>1</v>
      </c>
      <c r="DT45">
        <v>1</v>
      </c>
      <c r="DU45">
        <v>1013</v>
      </c>
      <c r="DV45" t="s">
        <v>107</v>
      </c>
      <c r="DW45" t="s">
        <v>107</v>
      </c>
      <c r="DX45">
        <v>1</v>
      </c>
      <c r="EE45">
        <v>9203877</v>
      </c>
      <c r="EF45">
        <v>40</v>
      </c>
      <c r="EG45" t="s">
        <v>42</v>
      </c>
      <c r="EH45">
        <v>0</v>
      </c>
      <c r="EJ45">
        <v>2</v>
      </c>
      <c r="EK45">
        <v>337</v>
      </c>
      <c r="EL45" t="s">
        <v>109</v>
      </c>
      <c r="EM45" t="s">
        <v>110</v>
      </c>
      <c r="EQ45">
        <v>0</v>
      </c>
      <c r="ER45">
        <v>172.46</v>
      </c>
      <c r="ES45">
        <v>8.4</v>
      </c>
      <c r="ET45">
        <v>0</v>
      </c>
      <c r="EU45">
        <v>0</v>
      </c>
      <c r="EV45">
        <v>164.06</v>
      </c>
      <c r="EW45">
        <v>13</v>
      </c>
      <c r="EX45">
        <v>0</v>
      </c>
      <c r="EY45">
        <v>0</v>
      </c>
      <c r="EZ45">
        <v>0</v>
      </c>
      <c r="FQ45">
        <v>0</v>
      </c>
      <c r="FR45">
        <f t="shared" si="28"/>
        <v>0</v>
      </c>
      <c r="FS45">
        <v>0</v>
      </c>
      <c r="FX45">
        <v>102</v>
      </c>
      <c r="FY45">
        <v>45</v>
      </c>
    </row>
    <row r="46" spans="1:181" ht="12.75">
      <c r="A46">
        <v>17</v>
      </c>
      <c r="B46">
        <v>1</v>
      </c>
      <c r="E46" t="s">
        <v>111</v>
      </c>
      <c r="F46" t="s">
        <v>112</v>
      </c>
      <c r="G46" t="s">
        <v>113</v>
      </c>
      <c r="H46" t="s">
        <v>114</v>
      </c>
      <c r="I46">
        <v>40</v>
      </c>
      <c r="J46">
        <v>0</v>
      </c>
      <c r="O46">
        <f t="shared" si="3"/>
        <v>27444.79</v>
      </c>
      <c r="P46">
        <f t="shared" si="4"/>
        <v>82.81</v>
      </c>
      <c r="Q46">
        <f t="shared" si="5"/>
        <v>0</v>
      </c>
      <c r="R46">
        <f t="shared" si="6"/>
        <v>0</v>
      </c>
      <c r="S46">
        <f t="shared" si="7"/>
        <v>27361.98</v>
      </c>
      <c r="T46">
        <f t="shared" si="8"/>
        <v>0</v>
      </c>
      <c r="U46">
        <f t="shared" si="9"/>
        <v>170.72</v>
      </c>
      <c r="V46">
        <f t="shared" si="10"/>
        <v>0</v>
      </c>
      <c r="W46">
        <f t="shared" si="11"/>
        <v>0</v>
      </c>
      <c r="X46">
        <f t="shared" si="12"/>
        <v>27909.22</v>
      </c>
      <c r="Y46">
        <f t="shared" si="13"/>
        <v>12312.89</v>
      </c>
      <c r="AA46">
        <v>0</v>
      </c>
      <c r="AB46">
        <f t="shared" si="14"/>
        <v>50.9</v>
      </c>
      <c r="AC46">
        <f t="shared" si="30"/>
        <v>0.42</v>
      </c>
      <c r="AD46">
        <f t="shared" si="31"/>
        <v>0</v>
      </c>
      <c r="AE46">
        <f t="shared" si="32"/>
        <v>0</v>
      </c>
      <c r="AF46">
        <f t="shared" si="33"/>
        <v>50.48</v>
      </c>
      <c r="AG46">
        <f t="shared" si="34"/>
        <v>0</v>
      </c>
      <c r="AH46">
        <f t="shared" si="35"/>
        <v>4</v>
      </c>
      <c r="AI46">
        <f t="shared" si="36"/>
        <v>0</v>
      </c>
      <c r="AJ46">
        <f t="shared" si="37"/>
        <v>0</v>
      </c>
      <c r="AK46">
        <v>50.9</v>
      </c>
      <c r="AL46">
        <v>0.42</v>
      </c>
      <c r="AM46">
        <v>0</v>
      </c>
      <c r="AN46">
        <v>0</v>
      </c>
      <c r="AO46">
        <v>50.48</v>
      </c>
      <c r="AP46">
        <v>0</v>
      </c>
      <c r="AQ46">
        <v>4</v>
      </c>
      <c r="AR46">
        <v>0</v>
      </c>
      <c r="AS46">
        <v>0</v>
      </c>
      <c r="AT46">
        <v>102</v>
      </c>
      <c r="AU46">
        <v>45</v>
      </c>
      <c r="AV46">
        <v>1.067</v>
      </c>
      <c r="AW46">
        <v>1.081</v>
      </c>
      <c r="AX46">
        <v>1</v>
      </c>
      <c r="AY46">
        <v>1</v>
      </c>
      <c r="AZ46">
        <v>12.7</v>
      </c>
      <c r="BA46">
        <v>12.7</v>
      </c>
      <c r="BB46">
        <v>1</v>
      </c>
      <c r="BC46">
        <v>4.56</v>
      </c>
      <c r="BH46">
        <v>0</v>
      </c>
      <c r="BI46">
        <v>2</v>
      </c>
      <c r="BJ46" t="s">
        <v>115</v>
      </c>
      <c r="BM46">
        <v>337</v>
      </c>
      <c r="BN46">
        <v>0</v>
      </c>
      <c r="BO46" t="s">
        <v>112</v>
      </c>
      <c r="BP46">
        <v>1</v>
      </c>
      <c r="BQ46">
        <v>40</v>
      </c>
      <c r="BR46">
        <v>0</v>
      </c>
      <c r="BS46">
        <v>12.7</v>
      </c>
      <c r="BT46">
        <v>1</v>
      </c>
      <c r="BU46">
        <v>1</v>
      </c>
      <c r="BV46">
        <v>1</v>
      </c>
      <c r="BW46">
        <v>1</v>
      </c>
      <c r="BX46">
        <v>1</v>
      </c>
      <c r="BZ46">
        <v>102</v>
      </c>
      <c r="CA46">
        <v>45</v>
      </c>
      <c r="CF46">
        <v>0</v>
      </c>
      <c r="CG46">
        <v>0</v>
      </c>
      <c r="CM46">
        <v>0</v>
      </c>
      <c r="CO46">
        <v>0</v>
      </c>
      <c r="CP46">
        <f t="shared" si="17"/>
        <v>27444.79</v>
      </c>
      <c r="CQ46">
        <f t="shared" si="18"/>
        <v>2.0703311999999996</v>
      </c>
      <c r="CR46">
        <f t="shared" si="19"/>
        <v>0</v>
      </c>
      <c r="CS46">
        <f t="shared" si="20"/>
        <v>0</v>
      </c>
      <c r="CT46">
        <f t="shared" si="21"/>
        <v>684.0494319999999</v>
      </c>
      <c r="CU46">
        <f t="shared" si="22"/>
        <v>0</v>
      </c>
      <c r="CV46">
        <f t="shared" si="23"/>
        <v>4.268</v>
      </c>
      <c r="CW46">
        <f t="shared" si="24"/>
        <v>0</v>
      </c>
      <c r="CX46">
        <f t="shared" si="25"/>
        <v>0</v>
      </c>
      <c r="CY46">
        <f t="shared" si="26"/>
        <v>27909.2196</v>
      </c>
      <c r="CZ46">
        <f t="shared" si="27"/>
        <v>12312.891</v>
      </c>
      <c r="DN46">
        <v>112</v>
      </c>
      <c r="DO46">
        <v>70</v>
      </c>
      <c r="DP46">
        <v>1.067</v>
      </c>
      <c r="DQ46">
        <v>1.081</v>
      </c>
      <c r="DR46">
        <v>1</v>
      </c>
      <c r="DS46">
        <v>1</v>
      </c>
      <c r="DT46">
        <v>1</v>
      </c>
      <c r="DU46">
        <v>1013</v>
      </c>
      <c r="DV46" t="s">
        <v>114</v>
      </c>
      <c r="DW46" t="s">
        <v>114</v>
      </c>
      <c r="DX46">
        <v>1</v>
      </c>
      <c r="EE46">
        <v>9203877</v>
      </c>
      <c r="EF46">
        <v>40</v>
      </c>
      <c r="EG46" t="s">
        <v>42</v>
      </c>
      <c r="EH46">
        <v>0</v>
      </c>
      <c r="EJ46">
        <v>2</v>
      </c>
      <c r="EK46">
        <v>337</v>
      </c>
      <c r="EL46" t="s">
        <v>109</v>
      </c>
      <c r="EM46" t="s">
        <v>110</v>
      </c>
      <c r="EQ46">
        <v>0</v>
      </c>
      <c r="ER46">
        <v>50.9</v>
      </c>
      <c r="ES46">
        <v>0.42</v>
      </c>
      <c r="ET46">
        <v>0</v>
      </c>
      <c r="EU46">
        <v>0</v>
      </c>
      <c r="EV46">
        <v>50.48</v>
      </c>
      <c r="EW46">
        <v>4</v>
      </c>
      <c r="EX46">
        <v>0</v>
      </c>
      <c r="EY46">
        <v>0</v>
      </c>
      <c r="EZ46">
        <v>0</v>
      </c>
      <c r="FQ46">
        <v>0</v>
      </c>
      <c r="FR46">
        <f t="shared" si="28"/>
        <v>0</v>
      </c>
      <c r="FS46">
        <v>0</v>
      </c>
      <c r="FX46">
        <v>102</v>
      </c>
      <c r="FY46">
        <v>45</v>
      </c>
    </row>
    <row r="48" spans="1:43" ht="12.75">
      <c r="A48" s="2">
        <v>51</v>
      </c>
      <c r="B48" s="2">
        <f>B24</f>
        <v>1</v>
      </c>
      <c r="C48" s="2">
        <f>A24</f>
        <v>4</v>
      </c>
      <c r="D48" s="2">
        <f>ROW(A24)</f>
        <v>24</v>
      </c>
      <c r="E48" s="2"/>
      <c r="F48" s="2" t="str">
        <f>IF(F24&lt;&gt;"",F24,"")</f>
        <v>Новый раздел</v>
      </c>
      <c r="G48" s="2" t="str">
        <f>IF(G24&lt;&gt;"",G24,"")</f>
        <v>Монтажные работы</v>
      </c>
      <c r="H48" s="2"/>
      <c r="I48" s="2"/>
      <c r="J48" s="2"/>
      <c r="K48" s="2"/>
      <c r="L48" s="2"/>
      <c r="M48" s="2"/>
      <c r="N48" s="2"/>
      <c r="O48" s="2">
        <f aca="true" t="shared" si="38" ref="O48:Y48">ROUND(AB48,2)</f>
        <v>270509.48</v>
      </c>
      <c r="P48" s="2">
        <f t="shared" si="38"/>
        <v>17327.06</v>
      </c>
      <c r="Q48" s="2">
        <f t="shared" si="38"/>
        <v>5627.15</v>
      </c>
      <c r="R48" s="2">
        <f t="shared" si="38"/>
        <v>1395.67</v>
      </c>
      <c r="S48" s="2">
        <f t="shared" si="38"/>
        <v>247555.27</v>
      </c>
      <c r="T48" s="2">
        <f t="shared" si="38"/>
        <v>0</v>
      </c>
      <c r="U48" s="2">
        <f t="shared" si="38"/>
        <v>1575.5</v>
      </c>
      <c r="V48" s="2">
        <f t="shared" si="38"/>
        <v>0</v>
      </c>
      <c r="W48" s="2">
        <f t="shared" si="38"/>
        <v>0</v>
      </c>
      <c r="X48" s="2">
        <f t="shared" si="38"/>
        <v>250652.6</v>
      </c>
      <c r="Y48" s="2">
        <f t="shared" si="38"/>
        <v>111399.89</v>
      </c>
      <c r="Z48" s="2"/>
      <c r="AA48" s="2"/>
      <c r="AB48" s="2">
        <f>ROUND(SUMIF(AA28:AA46,"=0",O28:O46),2)</f>
        <v>270509.48</v>
      </c>
      <c r="AC48" s="2">
        <f>ROUND(SUMIF(AA28:AA46,"=0",P28:P46),2)</f>
        <v>17327.06</v>
      </c>
      <c r="AD48" s="2">
        <f>ROUND(SUMIF(AA28:AA46,"=0",Q28:Q46),2)</f>
        <v>5627.15</v>
      </c>
      <c r="AE48" s="2">
        <f>ROUND(SUMIF(AA28:AA46,"=0",R28:R46),2)</f>
        <v>1395.67</v>
      </c>
      <c r="AF48" s="2">
        <f>ROUND(SUMIF(AA28:AA46,"=0",S28:S46),2)</f>
        <v>247555.27</v>
      </c>
      <c r="AG48" s="2">
        <f>ROUND(SUMIF(AA28:AA46,"=0",T28:T46),2)</f>
        <v>0</v>
      </c>
      <c r="AH48" s="2">
        <f>ROUND(SUMIF(AA28:AA46,"=0",U28:U46),2)</f>
        <v>1575.5</v>
      </c>
      <c r="AI48" s="2">
        <f>ROUND(SUMIF(AA28:AA46,"=0",V28:V46),2)</f>
        <v>0</v>
      </c>
      <c r="AJ48" s="2">
        <f>ROUND(SUMIF(AA28:AA46,"=0",W28:W46),2)</f>
        <v>0</v>
      </c>
      <c r="AK48" s="2">
        <f>ROUND(SUMIF(AA28:AA46,"=0",X28:X46),2)</f>
        <v>250652.6</v>
      </c>
      <c r="AL48" s="2">
        <f>ROUND(SUMIF(AA28:AA46,"=0",Y28:Y46),2)</f>
        <v>111399.89</v>
      </c>
      <c r="AM48" s="2"/>
      <c r="AN48" s="2">
        <f>ROUND(AO48,2)</f>
        <v>0</v>
      </c>
      <c r="AO48" s="2">
        <f>ROUND(SUMIF(AA28:AA46,"=0",FQ28:FQ46),2)</f>
        <v>0</v>
      </c>
      <c r="AP48" s="2">
        <f>ROUND(AQ48,2)</f>
        <v>0</v>
      </c>
      <c r="AQ48" s="2">
        <f>ROUND(SUM(FR28:FR46),2)</f>
        <v>0</v>
      </c>
    </row>
    <row r="50" spans="1:14" ht="12.75">
      <c r="A50" s="3">
        <v>50</v>
      </c>
      <c r="B50" s="3">
        <v>0</v>
      </c>
      <c r="C50" s="3">
        <v>0</v>
      </c>
      <c r="D50" s="3">
        <v>1</v>
      </c>
      <c r="E50" s="3">
        <v>201</v>
      </c>
      <c r="F50" s="3">
        <f>Source!O48</f>
        <v>270509.48</v>
      </c>
      <c r="G50" s="3" t="s">
        <v>116</v>
      </c>
      <c r="H50" s="3" t="s">
        <v>117</v>
      </c>
      <c r="I50" s="3"/>
      <c r="J50" s="3"/>
      <c r="K50" s="3">
        <v>201</v>
      </c>
      <c r="L50" s="3">
        <v>1</v>
      </c>
      <c r="M50" s="3">
        <v>3</v>
      </c>
      <c r="N50" s="3" t="s">
        <v>4</v>
      </c>
    </row>
    <row r="51" spans="1:14" ht="12.75">
      <c r="A51" s="3">
        <v>50</v>
      </c>
      <c r="B51" s="3">
        <v>0</v>
      </c>
      <c r="C51" s="3">
        <v>0</v>
      </c>
      <c r="D51" s="3">
        <v>1</v>
      </c>
      <c r="E51" s="3">
        <v>202</v>
      </c>
      <c r="F51" s="3">
        <f>Source!P48</f>
        <v>17327.06</v>
      </c>
      <c r="G51" s="3" t="s">
        <v>118</v>
      </c>
      <c r="H51" s="3" t="s">
        <v>119</v>
      </c>
      <c r="I51" s="3"/>
      <c r="J51" s="3"/>
      <c r="K51" s="3">
        <v>202</v>
      </c>
      <c r="L51" s="3">
        <v>2</v>
      </c>
      <c r="M51" s="3">
        <v>3</v>
      </c>
      <c r="N51" s="3" t="s">
        <v>4</v>
      </c>
    </row>
    <row r="52" spans="1:14" ht="12.75">
      <c r="A52" s="3">
        <v>50</v>
      </c>
      <c r="B52" s="3">
        <v>0</v>
      </c>
      <c r="C52" s="3">
        <v>0</v>
      </c>
      <c r="D52" s="3">
        <v>1</v>
      </c>
      <c r="E52" s="3">
        <v>222</v>
      </c>
      <c r="F52" s="3">
        <f>Source!AN48</f>
        <v>0</v>
      </c>
      <c r="G52" s="3" t="s">
        <v>120</v>
      </c>
      <c r="H52" s="3" t="s">
        <v>121</v>
      </c>
      <c r="I52" s="3"/>
      <c r="J52" s="3"/>
      <c r="K52" s="3">
        <v>222</v>
      </c>
      <c r="L52" s="3">
        <v>3</v>
      </c>
      <c r="M52" s="3">
        <v>3</v>
      </c>
      <c r="N52" s="3" t="s">
        <v>4</v>
      </c>
    </row>
    <row r="53" spans="1:14" ht="12.75">
      <c r="A53" s="3">
        <v>50</v>
      </c>
      <c r="B53" s="3">
        <v>0</v>
      </c>
      <c r="C53" s="3">
        <v>0</v>
      </c>
      <c r="D53" s="3">
        <v>1</v>
      </c>
      <c r="E53" s="3">
        <v>216</v>
      </c>
      <c r="F53" s="3">
        <f>Source!AP48</f>
        <v>0</v>
      </c>
      <c r="G53" s="3" t="s">
        <v>122</v>
      </c>
      <c r="H53" s="3" t="s">
        <v>123</v>
      </c>
      <c r="I53" s="3"/>
      <c r="J53" s="3"/>
      <c r="K53" s="3">
        <v>216</v>
      </c>
      <c r="L53" s="3">
        <v>4</v>
      </c>
      <c r="M53" s="3">
        <v>3</v>
      </c>
      <c r="N53" s="3" t="s">
        <v>4</v>
      </c>
    </row>
    <row r="54" spans="1:14" ht="12.75">
      <c r="A54" s="3">
        <v>50</v>
      </c>
      <c r="B54" s="3">
        <v>0</v>
      </c>
      <c r="C54" s="3">
        <v>0</v>
      </c>
      <c r="D54" s="3">
        <v>1</v>
      </c>
      <c r="E54" s="3">
        <v>203</v>
      </c>
      <c r="F54" s="3">
        <f>Source!Q48</f>
        <v>5627.15</v>
      </c>
      <c r="G54" s="3" t="s">
        <v>124</v>
      </c>
      <c r="H54" s="3" t="s">
        <v>125</v>
      </c>
      <c r="I54" s="3"/>
      <c r="J54" s="3"/>
      <c r="K54" s="3">
        <v>203</v>
      </c>
      <c r="L54" s="3">
        <v>5</v>
      </c>
      <c r="M54" s="3">
        <v>3</v>
      </c>
      <c r="N54" s="3" t="s">
        <v>4</v>
      </c>
    </row>
    <row r="55" spans="1:14" ht="12.75">
      <c r="A55" s="3">
        <v>50</v>
      </c>
      <c r="B55" s="3">
        <v>0</v>
      </c>
      <c r="C55" s="3">
        <v>0</v>
      </c>
      <c r="D55" s="3">
        <v>1</v>
      </c>
      <c r="E55" s="3">
        <v>204</v>
      </c>
      <c r="F55" s="3">
        <f>Source!R48</f>
        <v>1395.67</v>
      </c>
      <c r="G55" s="3" t="s">
        <v>126</v>
      </c>
      <c r="H55" s="3" t="s">
        <v>127</v>
      </c>
      <c r="I55" s="3"/>
      <c r="J55" s="3"/>
      <c r="K55" s="3">
        <v>204</v>
      </c>
      <c r="L55" s="3">
        <v>6</v>
      </c>
      <c r="M55" s="3">
        <v>3</v>
      </c>
      <c r="N55" s="3" t="s">
        <v>4</v>
      </c>
    </row>
    <row r="56" spans="1:14" ht="12.75">
      <c r="A56" s="3">
        <v>50</v>
      </c>
      <c r="B56" s="3">
        <v>0</v>
      </c>
      <c r="C56" s="3">
        <v>0</v>
      </c>
      <c r="D56" s="3">
        <v>1</v>
      </c>
      <c r="E56" s="3">
        <v>205</v>
      </c>
      <c r="F56" s="3">
        <f>Source!S48</f>
        <v>247555.27</v>
      </c>
      <c r="G56" s="3" t="s">
        <v>128</v>
      </c>
      <c r="H56" s="3" t="s">
        <v>129</v>
      </c>
      <c r="I56" s="3"/>
      <c r="J56" s="3"/>
      <c r="K56" s="3">
        <v>205</v>
      </c>
      <c r="L56" s="3">
        <v>7</v>
      </c>
      <c r="M56" s="3">
        <v>3</v>
      </c>
      <c r="N56" s="3" t="s">
        <v>4</v>
      </c>
    </row>
    <row r="57" spans="1:14" ht="12.75">
      <c r="A57" s="3">
        <v>50</v>
      </c>
      <c r="B57" s="3">
        <v>0</v>
      </c>
      <c r="C57" s="3">
        <v>0</v>
      </c>
      <c r="D57" s="3">
        <v>1</v>
      </c>
      <c r="E57" s="3">
        <v>206</v>
      </c>
      <c r="F57" s="3">
        <f>Source!T48</f>
        <v>0</v>
      </c>
      <c r="G57" s="3" t="s">
        <v>130</v>
      </c>
      <c r="H57" s="3" t="s">
        <v>131</v>
      </c>
      <c r="I57" s="3"/>
      <c r="J57" s="3"/>
      <c r="K57" s="3">
        <v>206</v>
      </c>
      <c r="L57" s="3">
        <v>8</v>
      </c>
      <c r="M57" s="3">
        <v>3</v>
      </c>
      <c r="N57" s="3" t="s">
        <v>4</v>
      </c>
    </row>
    <row r="58" spans="1:14" ht="12.75">
      <c r="A58" s="3">
        <v>50</v>
      </c>
      <c r="B58" s="3">
        <v>0</v>
      </c>
      <c r="C58" s="3">
        <v>0</v>
      </c>
      <c r="D58" s="3">
        <v>1</v>
      </c>
      <c r="E58" s="3">
        <v>207</v>
      </c>
      <c r="F58" s="3">
        <f>Source!U48</f>
        <v>1575.5</v>
      </c>
      <c r="G58" s="3" t="s">
        <v>132</v>
      </c>
      <c r="H58" s="3" t="s">
        <v>133</v>
      </c>
      <c r="I58" s="3"/>
      <c r="J58" s="3"/>
      <c r="K58" s="3">
        <v>207</v>
      </c>
      <c r="L58" s="3">
        <v>9</v>
      </c>
      <c r="M58" s="3">
        <v>3</v>
      </c>
      <c r="N58" s="3" t="s">
        <v>4</v>
      </c>
    </row>
    <row r="59" spans="1:14" ht="12.75">
      <c r="A59" s="3">
        <v>50</v>
      </c>
      <c r="B59" s="3">
        <v>0</v>
      </c>
      <c r="C59" s="3">
        <v>0</v>
      </c>
      <c r="D59" s="3">
        <v>1</v>
      </c>
      <c r="E59" s="3">
        <v>208</v>
      </c>
      <c r="F59" s="3">
        <f>Source!V48</f>
        <v>0</v>
      </c>
      <c r="G59" s="3" t="s">
        <v>134</v>
      </c>
      <c r="H59" s="3" t="s">
        <v>135</v>
      </c>
      <c r="I59" s="3"/>
      <c r="J59" s="3"/>
      <c r="K59" s="3">
        <v>208</v>
      </c>
      <c r="L59" s="3">
        <v>10</v>
      </c>
      <c r="M59" s="3">
        <v>3</v>
      </c>
      <c r="N59" s="3" t="s">
        <v>4</v>
      </c>
    </row>
    <row r="60" spans="1:14" ht="12.75">
      <c r="A60" s="3">
        <v>50</v>
      </c>
      <c r="B60" s="3">
        <v>0</v>
      </c>
      <c r="C60" s="3">
        <v>0</v>
      </c>
      <c r="D60" s="3">
        <v>1</v>
      </c>
      <c r="E60" s="3">
        <v>209</v>
      </c>
      <c r="F60" s="3">
        <f>Source!W48</f>
        <v>0</v>
      </c>
      <c r="G60" s="3" t="s">
        <v>136</v>
      </c>
      <c r="H60" s="3" t="s">
        <v>137</v>
      </c>
      <c r="I60" s="3"/>
      <c r="J60" s="3"/>
      <c r="K60" s="3">
        <v>209</v>
      </c>
      <c r="L60" s="3">
        <v>11</v>
      </c>
      <c r="M60" s="3">
        <v>3</v>
      </c>
      <c r="N60" s="3" t="s">
        <v>4</v>
      </c>
    </row>
    <row r="61" spans="1:14" ht="12.75">
      <c r="A61" s="3">
        <v>50</v>
      </c>
      <c r="B61" s="3">
        <v>0</v>
      </c>
      <c r="C61" s="3">
        <v>0</v>
      </c>
      <c r="D61" s="3">
        <v>1</v>
      </c>
      <c r="E61" s="3">
        <v>210</v>
      </c>
      <c r="F61" s="3">
        <f>Source!X48</f>
        <v>250652.6</v>
      </c>
      <c r="G61" s="3" t="s">
        <v>138</v>
      </c>
      <c r="H61" s="3" t="s">
        <v>139</v>
      </c>
      <c r="I61" s="3"/>
      <c r="J61" s="3"/>
      <c r="K61" s="3">
        <v>210</v>
      </c>
      <c r="L61" s="3">
        <v>12</v>
      </c>
      <c r="M61" s="3">
        <v>3</v>
      </c>
      <c r="N61" s="3" t="s">
        <v>4</v>
      </c>
    </row>
    <row r="62" spans="1:14" ht="12.75">
      <c r="A62" s="3">
        <v>50</v>
      </c>
      <c r="B62" s="3">
        <v>0</v>
      </c>
      <c r="C62" s="3">
        <v>0</v>
      </c>
      <c r="D62" s="3">
        <v>1</v>
      </c>
      <c r="E62" s="3">
        <v>211</v>
      </c>
      <c r="F62" s="3">
        <f>Source!Y48</f>
        <v>111399.89</v>
      </c>
      <c r="G62" s="3" t="s">
        <v>140</v>
      </c>
      <c r="H62" s="3" t="s">
        <v>141</v>
      </c>
      <c r="I62" s="3"/>
      <c r="J62" s="3"/>
      <c r="K62" s="3">
        <v>211</v>
      </c>
      <c r="L62" s="3">
        <v>13</v>
      </c>
      <c r="M62" s="3">
        <v>3</v>
      </c>
      <c r="N62" s="3" t="s">
        <v>4</v>
      </c>
    </row>
    <row r="63" ht="12.75">
      <c r="G63">
        <v>0</v>
      </c>
    </row>
    <row r="64" spans="1:67" ht="12.75">
      <c r="A64" s="1">
        <v>4</v>
      </c>
      <c r="B64" s="1">
        <v>1</v>
      </c>
      <c r="C64" s="1"/>
      <c r="D64" s="1">
        <f>ROW(A87)</f>
        <v>87</v>
      </c>
      <c r="E64" s="1"/>
      <c r="F64" s="1" t="s">
        <v>13</v>
      </c>
      <c r="G64" s="1" t="s">
        <v>142</v>
      </c>
      <c r="H64" s="1"/>
      <c r="I64" s="1"/>
      <c r="J64" s="1"/>
      <c r="K64" s="1"/>
      <c r="L64" s="1"/>
      <c r="M64" s="1"/>
      <c r="N64" s="1" t="s">
        <v>4</v>
      </c>
      <c r="O64" s="1"/>
      <c r="P64" s="1"/>
      <c r="Q64" s="1"/>
      <c r="R64" s="1" t="s">
        <v>4</v>
      </c>
      <c r="S64" s="1" t="s">
        <v>4</v>
      </c>
      <c r="T64" s="1" t="s">
        <v>4</v>
      </c>
      <c r="U64" s="1" t="s">
        <v>4</v>
      </c>
      <c r="V64" s="1"/>
      <c r="W64" s="1"/>
      <c r="X64" s="1">
        <v>0</v>
      </c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>
        <v>0</v>
      </c>
      <c r="AM64" s="1"/>
      <c r="AN64" s="1"/>
      <c r="AO64" s="1" t="s">
        <v>4</v>
      </c>
      <c r="AP64" s="1" t="s">
        <v>4</v>
      </c>
      <c r="AQ64" s="1" t="s">
        <v>4</v>
      </c>
      <c r="AR64" s="1"/>
      <c r="AS64" s="1"/>
      <c r="AT64" s="1" t="s">
        <v>4</v>
      </c>
      <c r="AU64" s="1" t="s">
        <v>4</v>
      </c>
      <c r="AV64" s="1" t="s">
        <v>4</v>
      </c>
      <c r="AW64" s="1" t="s">
        <v>4</v>
      </c>
      <c r="AX64" s="1" t="s">
        <v>4</v>
      </c>
      <c r="AY64" s="1" t="s">
        <v>4</v>
      </c>
      <c r="AZ64" s="1" t="s">
        <v>4</v>
      </c>
      <c r="BA64" s="1" t="s">
        <v>4</v>
      </c>
      <c r="BB64" s="1" t="s">
        <v>4</v>
      </c>
      <c r="BC64" s="1" t="s">
        <v>4</v>
      </c>
      <c r="BD64" s="1" t="s">
        <v>4</v>
      </c>
      <c r="BE64" s="1" t="s">
        <v>143</v>
      </c>
      <c r="BF64" s="1">
        <v>0</v>
      </c>
      <c r="BG64" s="1">
        <v>0</v>
      </c>
      <c r="BH64" s="1" t="s">
        <v>4</v>
      </c>
      <c r="BI64" s="1" t="s">
        <v>4</v>
      </c>
      <c r="BJ64" s="1" t="s">
        <v>4</v>
      </c>
      <c r="BK64" s="1" t="s">
        <v>4</v>
      </c>
      <c r="BL64" s="1" t="s">
        <v>4</v>
      </c>
      <c r="BM64" s="1">
        <v>0</v>
      </c>
      <c r="BN64" s="1" t="s">
        <v>4</v>
      </c>
      <c r="BO64" s="1">
        <v>0</v>
      </c>
    </row>
    <row r="66" spans="1:43" ht="12.75">
      <c r="A66" s="2">
        <v>52</v>
      </c>
      <c r="B66" s="2">
        <f aca="true" t="shared" si="39" ref="B66:AQ66">B87</f>
        <v>1</v>
      </c>
      <c r="C66" s="2">
        <f t="shared" si="39"/>
        <v>4</v>
      </c>
      <c r="D66" s="2">
        <f t="shared" si="39"/>
        <v>64</v>
      </c>
      <c r="E66" s="2">
        <f t="shared" si="39"/>
        <v>0</v>
      </c>
      <c r="F66" s="2" t="str">
        <f t="shared" si="39"/>
        <v>Новый раздел</v>
      </c>
      <c r="G66" s="2" t="str">
        <f t="shared" si="39"/>
        <v>Материалы не учтеные ценниками</v>
      </c>
      <c r="H66" s="2">
        <f t="shared" si="39"/>
        <v>0</v>
      </c>
      <c r="I66" s="2">
        <f t="shared" si="39"/>
        <v>0</v>
      </c>
      <c r="J66" s="2">
        <f t="shared" si="39"/>
        <v>0</v>
      </c>
      <c r="K66" s="2">
        <f t="shared" si="39"/>
        <v>0</v>
      </c>
      <c r="L66" s="2">
        <f t="shared" si="39"/>
        <v>0</v>
      </c>
      <c r="M66" s="2">
        <f t="shared" si="39"/>
        <v>0</v>
      </c>
      <c r="N66" s="2">
        <f t="shared" si="39"/>
        <v>0</v>
      </c>
      <c r="O66" s="2">
        <f t="shared" si="39"/>
        <v>241774.1</v>
      </c>
      <c r="P66" s="2">
        <f t="shared" si="39"/>
        <v>241774.1</v>
      </c>
      <c r="Q66" s="2">
        <f t="shared" si="39"/>
        <v>0</v>
      </c>
      <c r="R66" s="2">
        <f t="shared" si="39"/>
        <v>0</v>
      </c>
      <c r="S66" s="2">
        <f t="shared" si="39"/>
        <v>0</v>
      </c>
      <c r="T66" s="2">
        <f t="shared" si="39"/>
        <v>0</v>
      </c>
      <c r="U66" s="2">
        <f t="shared" si="39"/>
        <v>0</v>
      </c>
      <c r="V66" s="2">
        <f t="shared" si="39"/>
        <v>0</v>
      </c>
      <c r="W66" s="2">
        <f t="shared" si="39"/>
        <v>0</v>
      </c>
      <c r="X66" s="2">
        <f t="shared" si="39"/>
        <v>0</v>
      </c>
      <c r="Y66" s="2">
        <f t="shared" si="39"/>
        <v>0</v>
      </c>
      <c r="Z66" s="2">
        <f t="shared" si="39"/>
        <v>0</v>
      </c>
      <c r="AA66" s="2">
        <f t="shared" si="39"/>
        <v>0</v>
      </c>
      <c r="AB66" s="2">
        <f t="shared" si="39"/>
        <v>241774.1</v>
      </c>
      <c r="AC66" s="2">
        <f t="shared" si="39"/>
        <v>241774.1</v>
      </c>
      <c r="AD66" s="2">
        <f t="shared" si="39"/>
        <v>0</v>
      </c>
      <c r="AE66" s="2">
        <f t="shared" si="39"/>
        <v>0</v>
      </c>
      <c r="AF66" s="2">
        <f t="shared" si="39"/>
        <v>0</v>
      </c>
      <c r="AG66" s="2">
        <f t="shared" si="39"/>
        <v>0</v>
      </c>
      <c r="AH66" s="2">
        <f t="shared" si="39"/>
        <v>0</v>
      </c>
      <c r="AI66" s="2">
        <f t="shared" si="39"/>
        <v>0</v>
      </c>
      <c r="AJ66" s="2">
        <f t="shared" si="39"/>
        <v>0</v>
      </c>
      <c r="AK66" s="2">
        <f t="shared" si="39"/>
        <v>0</v>
      </c>
      <c r="AL66" s="2">
        <f t="shared" si="39"/>
        <v>0</v>
      </c>
      <c r="AM66" s="2">
        <f t="shared" si="39"/>
        <v>0</v>
      </c>
      <c r="AN66" s="2">
        <f t="shared" si="39"/>
        <v>0</v>
      </c>
      <c r="AO66" s="2">
        <f t="shared" si="39"/>
        <v>0</v>
      </c>
      <c r="AP66" s="2">
        <f t="shared" si="39"/>
        <v>0</v>
      </c>
      <c r="AQ66" s="2">
        <f t="shared" si="39"/>
        <v>0</v>
      </c>
    </row>
    <row r="68" spans="1:181" ht="12.75">
      <c r="A68">
        <v>17</v>
      </c>
      <c r="B68">
        <v>1</v>
      </c>
      <c r="E68" t="s">
        <v>16</v>
      </c>
      <c r="F68" t="s">
        <v>144</v>
      </c>
      <c r="G68" t="s">
        <v>145</v>
      </c>
      <c r="H68" t="s">
        <v>40</v>
      </c>
      <c r="I68">
        <v>111</v>
      </c>
      <c r="J68">
        <v>0</v>
      </c>
      <c r="O68">
        <f aca="true" t="shared" si="40" ref="O68:O85">ROUND(CP68,2)</f>
        <v>8169.6</v>
      </c>
      <c r="P68">
        <f aca="true" t="shared" si="41" ref="P68:P85">ROUND(CQ68*I68,2)</f>
        <v>8169.6</v>
      </c>
      <c r="Q68">
        <f aca="true" t="shared" si="42" ref="Q68:Q85">ROUND(CR68*I68,2)</f>
        <v>0</v>
      </c>
      <c r="R68">
        <f aca="true" t="shared" si="43" ref="R68:R85">ROUND(CS68*I68,2)</f>
        <v>0</v>
      </c>
      <c r="S68">
        <f aca="true" t="shared" si="44" ref="S68:S85">ROUND(CT68*I68,2)</f>
        <v>0</v>
      </c>
      <c r="T68">
        <f aca="true" t="shared" si="45" ref="T68:T85">ROUND(CU68*I68,2)</f>
        <v>0</v>
      </c>
      <c r="U68">
        <f aca="true" t="shared" si="46" ref="U68:U85">CV68*I68</f>
        <v>0</v>
      </c>
      <c r="V68">
        <f aca="true" t="shared" si="47" ref="V68:V85">CW68*I68</f>
        <v>0</v>
      </c>
      <c r="W68">
        <f aca="true" t="shared" si="48" ref="W68:W85">ROUND(CX68*I68,2)</f>
        <v>0</v>
      </c>
      <c r="X68">
        <f aca="true" t="shared" si="49" ref="X68:X85">ROUND(CY68,2)</f>
        <v>0</v>
      </c>
      <c r="Y68">
        <f aca="true" t="shared" si="50" ref="Y68:Y85">ROUND(CZ68,2)</f>
        <v>0</v>
      </c>
      <c r="AA68">
        <v>0</v>
      </c>
      <c r="AB68">
        <f aca="true" t="shared" si="51" ref="AB68:AB85">(AC68+AD68+AF68)</f>
        <v>73.6</v>
      </c>
      <c r="AC68">
        <f aca="true" t="shared" si="52" ref="AC68:AC85">(ES68)</f>
        <v>73.6</v>
      </c>
      <c r="AD68">
        <f aca="true" t="shared" si="53" ref="AD68:AD85">(ET68)</f>
        <v>0</v>
      </c>
      <c r="AE68">
        <f aca="true" t="shared" si="54" ref="AE68:AE85">(EU68)</f>
        <v>0</v>
      </c>
      <c r="AF68">
        <f aca="true" t="shared" si="55" ref="AF68:AF85">(EV68)</f>
        <v>0</v>
      </c>
      <c r="AG68">
        <f aca="true" t="shared" si="56" ref="AG68:AG85">(AP68)</f>
        <v>0</v>
      </c>
      <c r="AH68">
        <f aca="true" t="shared" si="57" ref="AH68:AH85">(EW68)</f>
        <v>0</v>
      </c>
      <c r="AI68">
        <f aca="true" t="shared" si="58" ref="AI68:AI85">(EX68)</f>
        <v>0</v>
      </c>
      <c r="AJ68">
        <f aca="true" t="shared" si="59" ref="AJ68:AJ85">(AS68)</f>
        <v>0</v>
      </c>
      <c r="AK68">
        <v>73.6</v>
      </c>
      <c r="AL68">
        <v>73.6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1</v>
      </c>
      <c r="AW68">
        <v>1</v>
      </c>
      <c r="AX68">
        <v>1</v>
      </c>
      <c r="AY68">
        <v>1</v>
      </c>
      <c r="AZ68">
        <v>1</v>
      </c>
      <c r="BA68">
        <v>1</v>
      </c>
      <c r="BB68">
        <v>1</v>
      </c>
      <c r="BC68">
        <v>1</v>
      </c>
      <c r="BH68">
        <v>3</v>
      </c>
      <c r="BI68">
        <v>4</v>
      </c>
      <c r="BM68">
        <v>0</v>
      </c>
      <c r="BN68">
        <v>0</v>
      </c>
      <c r="BP68">
        <v>0</v>
      </c>
      <c r="BQ68">
        <v>0</v>
      </c>
      <c r="BR68">
        <v>0</v>
      </c>
      <c r="BS68">
        <v>1</v>
      </c>
      <c r="BT68">
        <v>1</v>
      </c>
      <c r="BU68">
        <v>1</v>
      </c>
      <c r="BV68">
        <v>1</v>
      </c>
      <c r="BW68">
        <v>1</v>
      </c>
      <c r="BX68">
        <v>1</v>
      </c>
      <c r="BZ68">
        <v>0</v>
      </c>
      <c r="CA68">
        <v>0</v>
      </c>
      <c r="CF68">
        <v>0</v>
      </c>
      <c r="CG68">
        <v>0</v>
      </c>
      <c r="CM68">
        <v>0</v>
      </c>
      <c r="CO68">
        <v>0</v>
      </c>
      <c r="CP68">
        <f aca="true" t="shared" si="60" ref="CP68:CP85">(P68+Q68+S68)</f>
        <v>8169.6</v>
      </c>
      <c r="CQ68">
        <f aca="true" t="shared" si="61" ref="CQ68:CQ85">((AC68*AW68))*BC68</f>
        <v>73.6</v>
      </c>
      <c r="CR68">
        <f aca="true" t="shared" si="62" ref="CR68:CR85">((AD68*AV68))*BB68</f>
        <v>0</v>
      </c>
      <c r="CS68">
        <f aca="true" t="shared" si="63" ref="CS68:CS85">((AE68*AV68))*BS68</f>
        <v>0</v>
      </c>
      <c r="CT68">
        <f aca="true" t="shared" si="64" ref="CT68:CT85">((AF68*AV68))*BA68</f>
        <v>0</v>
      </c>
      <c r="CU68">
        <f aca="true" t="shared" si="65" ref="CU68:CU85">(AG68)*BT68</f>
        <v>0</v>
      </c>
      <c r="CV68">
        <f aca="true" t="shared" si="66" ref="CV68:CV85">((AH68*AV68))*BU68</f>
        <v>0</v>
      </c>
      <c r="CW68">
        <f aca="true" t="shared" si="67" ref="CW68:CW85">(AI68)*BV68</f>
        <v>0</v>
      </c>
      <c r="CX68">
        <f aca="true" t="shared" si="68" ref="CX68:CX85">(AJ68)*BW68</f>
        <v>0</v>
      </c>
      <c r="CY68">
        <f aca="true" t="shared" si="69" ref="CY68:CY85">S68*(BZ68/100)</f>
        <v>0</v>
      </c>
      <c r="CZ68">
        <f aca="true" t="shared" si="70" ref="CZ68:CZ85">S68*(CA68/100)</f>
        <v>0</v>
      </c>
      <c r="DN68">
        <v>0</v>
      </c>
      <c r="DO68">
        <v>0</v>
      </c>
      <c r="DP68">
        <v>1</v>
      </c>
      <c r="DQ68">
        <v>1</v>
      </c>
      <c r="DR68">
        <v>1</v>
      </c>
      <c r="DS68">
        <v>1</v>
      </c>
      <c r="DT68">
        <v>1</v>
      </c>
      <c r="DU68">
        <v>1010</v>
      </c>
      <c r="DV68" t="s">
        <v>40</v>
      </c>
      <c r="DW68" t="s">
        <v>40</v>
      </c>
      <c r="DX68">
        <v>1</v>
      </c>
      <c r="EE68">
        <v>9203540</v>
      </c>
      <c r="EF68">
        <v>0</v>
      </c>
      <c r="EH68">
        <v>0</v>
      </c>
      <c r="EJ68">
        <v>4</v>
      </c>
      <c r="EK68">
        <v>0</v>
      </c>
      <c r="EL68" t="s">
        <v>146</v>
      </c>
      <c r="EM68" t="s">
        <v>147</v>
      </c>
      <c r="EQ68">
        <v>0</v>
      </c>
      <c r="ER68">
        <v>73.6</v>
      </c>
      <c r="ES68">
        <v>73.6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Q68">
        <v>0</v>
      </c>
      <c r="FR68">
        <f aca="true" t="shared" si="71" ref="FR68:FR85">ROUND(IF(AND(AA68=0,BI68=3),P68,0),2)</f>
        <v>0</v>
      </c>
      <c r="FS68">
        <v>0</v>
      </c>
      <c r="FX68">
        <v>0</v>
      </c>
      <c r="FY68">
        <v>0</v>
      </c>
    </row>
    <row r="69" spans="1:181" ht="12.75">
      <c r="A69">
        <v>17</v>
      </c>
      <c r="B69">
        <v>1</v>
      </c>
      <c r="E69" t="s">
        <v>24</v>
      </c>
      <c r="F69" t="s">
        <v>144</v>
      </c>
      <c r="G69" t="s">
        <v>148</v>
      </c>
      <c r="H69" t="s">
        <v>40</v>
      </c>
      <c r="I69">
        <v>222</v>
      </c>
      <c r="J69">
        <v>0</v>
      </c>
      <c r="O69">
        <f t="shared" si="40"/>
        <v>14718.6</v>
      </c>
      <c r="P69">
        <f t="shared" si="41"/>
        <v>14718.6</v>
      </c>
      <c r="Q69">
        <f t="shared" si="42"/>
        <v>0</v>
      </c>
      <c r="R69">
        <f t="shared" si="43"/>
        <v>0</v>
      </c>
      <c r="S69">
        <f t="shared" si="44"/>
        <v>0</v>
      </c>
      <c r="T69">
        <f t="shared" si="45"/>
        <v>0</v>
      </c>
      <c r="U69">
        <f t="shared" si="46"/>
        <v>0</v>
      </c>
      <c r="V69">
        <f t="shared" si="47"/>
        <v>0</v>
      </c>
      <c r="W69">
        <f t="shared" si="48"/>
        <v>0</v>
      </c>
      <c r="X69">
        <f t="shared" si="49"/>
        <v>0</v>
      </c>
      <c r="Y69">
        <f t="shared" si="50"/>
        <v>0</v>
      </c>
      <c r="AA69">
        <v>0</v>
      </c>
      <c r="AB69">
        <f t="shared" si="51"/>
        <v>66.3</v>
      </c>
      <c r="AC69">
        <f t="shared" si="52"/>
        <v>66.3</v>
      </c>
      <c r="AD69">
        <f t="shared" si="53"/>
        <v>0</v>
      </c>
      <c r="AE69">
        <f t="shared" si="54"/>
        <v>0</v>
      </c>
      <c r="AF69">
        <f t="shared" si="55"/>
        <v>0</v>
      </c>
      <c r="AG69">
        <f t="shared" si="56"/>
        <v>0</v>
      </c>
      <c r="AH69">
        <f t="shared" si="57"/>
        <v>0</v>
      </c>
      <c r="AI69">
        <f t="shared" si="58"/>
        <v>0</v>
      </c>
      <c r="AJ69">
        <f t="shared" si="59"/>
        <v>0</v>
      </c>
      <c r="AK69">
        <v>66.3</v>
      </c>
      <c r="AL69">
        <v>66.3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1</v>
      </c>
      <c r="AW69">
        <v>1</v>
      </c>
      <c r="AX69">
        <v>1</v>
      </c>
      <c r="AY69">
        <v>1</v>
      </c>
      <c r="AZ69">
        <v>1</v>
      </c>
      <c r="BA69">
        <v>1</v>
      </c>
      <c r="BB69">
        <v>1</v>
      </c>
      <c r="BC69">
        <v>1</v>
      </c>
      <c r="BH69">
        <v>3</v>
      </c>
      <c r="BI69">
        <v>4</v>
      </c>
      <c r="BM69">
        <v>0</v>
      </c>
      <c r="BN69">
        <v>0</v>
      </c>
      <c r="BP69">
        <v>0</v>
      </c>
      <c r="BQ69">
        <v>0</v>
      </c>
      <c r="BR69">
        <v>0</v>
      </c>
      <c r="BS69">
        <v>1</v>
      </c>
      <c r="BT69">
        <v>1</v>
      </c>
      <c r="BU69">
        <v>1</v>
      </c>
      <c r="BV69">
        <v>1</v>
      </c>
      <c r="BW69">
        <v>1</v>
      </c>
      <c r="BX69">
        <v>1</v>
      </c>
      <c r="BZ69">
        <v>0</v>
      </c>
      <c r="CA69">
        <v>0</v>
      </c>
      <c r="CF69">
        <v>0</v>
      </c>
      <c r="CG69">
        <v>0</v>
      </c>
      <c r="CM69">
        <v>0</v>
      </c>
      <c r="CO69">
        <v>0</v>
      </c>
      <c r="CP69">
        <f t="shared" si="60"/>
        <v>14718.6</v>
      </c>
      <c r="CQ69">
        <f t="shared" si="61"/>
        <v>66.3</v>
      </c>
      <c r="CR69">
        <f t="shared" si="62"/>
        <v>0</v>
      </c>
      <c r="CS69">
        <f t="shared" si="63"/>
        <v>0</v>
      </c>
      <c r="CT69">
        <f t="shared" si="64"/>
        <v>0</v>
      </c>
      <c r="CU69">
        <f t="shared" si="65"/>
        <v>0</v>
      </c>
      <c r="CV69">
        <f t="shared" si="66"/>
        <v>0</v>
      </c>
      <c r="CW69">
        <f t="shared" si="67"/>
        <v>0</v>
      </c>
      <c r="CX69">
        <f t="shared" si="68"/>
        <v>0</v>
      </c>
      <c r="CY69">
        <f t="shared" si="69"/>
        <v>0</v>
      </c>
      <c r="CZ69">
        <f t="shared" si="70"/>
        <v>0</v>
      </c>
      <c r="DN69">
        <v>0</v>
      </c>
      <c r="DO69">
        <v>0</v>
      </c>
      <c r="DP69">
        <v>1</v>
      </c>
      <c r="DQ69">
        <v>1</v>
      </c>
      <c r="DR69">
        <v>1</v>
      </c>
      <c r="DS69">
        <v>1</v>
      </c>
      <c r="DT69">
        <v>1</v>
      </c>
      <c r="DU69">
        <v>1010</v>
      </c>
      <c r="DV69" t="s">
        <v>40</v>
      </c>
      <c r="DW69" t="s">
        <v>40</v>
      </c>
      <c r="DX69">
        <v>1</v>
      </c>
      <c r="EE69">
        <v>9203540</v>
      </c>
      <c r="EF69">
        <v>0</v>
      </c>
      <c r="EH69">
        <v>0</v>
      </c>
      <c r="EJ69">
        <v>4</v>
      </c>
      <c r="EK69">
        <v>0</v>
      </c>
      <c r="EL69" t="s">
        <v>146</v>
      </c>
      <c r="EM69" t="s">
        <v>147</v>
      </c>
      <c r="EQ69">
        <v>0</v>
      </c>
      <c r="ER69">
        <v>66.3</v>
      </c>
      <c r="ES69">
        <v>66.3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Q69">
        <v>0</v>
      </c>
      <c r="FR69">
        <f t="shared" si="71"/>
        <v>0</v>
      </c>
      <c r="FS69">
        <v>0</v>
      </c>
      <c r="FX69">
        <v>0</v>
      </c>
      <c r="FY69">
        <v>0</v>
      </c>
    </row>
    <row r="70" spans="1:181" ht="12.75">
      <c r="A70">
        <v>17</v>
      </c>
      <c r="B70">
        <v>1</v>
      </c>
      <c r="E70" t="s">
        <v>28</v>
      </c>
      <c r="F70" t="s">
        <v>144</v>
      </c>
      <c r="G70" t="s">
        <v>149</v>
      </c>
      <c r="H70" t="s">
        <v>40</v>
      </c>
      <c r="I70">
        <v>111</v>
      </c>
      <c r="J70">
        <v>0</v>
      </c>
      <c r="O70">
        <f t="shared" si="40"/>
        <v>2863.8</v>
      </c>
      <c r="P70">
        <f t="shared" si="41"/>
        <v>2863.8</v>
      </c>
      <c r="Q70">
        <f t="shared" si="42"/>
        <v>0</v>
      </c>
      <c r="R70">
        <f t="shared" si="43"/>
        <v>0</v>
      </c>
      <c r="S70">
        <f t="shared" si="44"/>
        <v>0</v>
      </c>
      <c r="T70">
        <f t="shared" si="45"/>
        <v>0</v>
      </c>
      <c r="U70">
        <f t="shared" si="46"/>
        <v>0</v>
      </c>
      <c r="V70">
        <f t="shared" si="47"/>
        <v>0</v>
      </c>
      <c r="W70">
        <f t="shared" si="48"/>
        <v>0</v>
      </c>
      <c r="X70">
        <f t="shared" si="49"/>
        <v>0</v>
      </c>
      <c r="Y70">
        <f t="shared" si="50"/>
        <v>0</v>
      </c>
      <c r="AA70">
        <v>0</v>
      </c>
      <c r="AB70">
        <f t="shared" si="51"/>
        <v>25.8</v>
      </c>
      <c r="AC70">
        <f t="shared" si="52"/>
        <v>25.8</v>
      </c>
      <c r="AD70">
        <f t="shared" si="53"/>
        <v>0</v>
      </c>
      <c r="AE70">
        <f t="shared" si="54"/>
        <v>0</v>
      </c>
      <c r="AF70">
        <f t="shared" si="55"/>
        <v>0</v>
      </c>
      <c r="AG70">
        <f t="shared" si="56"/>
        <v>0</v>
      </c>
      <c r="AH70">
        <f t="shared" si="57"/>
        <v>0</v>
      </c>
      <c r="AI70">
        <f t="shared" si="58"/>
        <v>0</v>
      </c>
      <c r="AJ70">
        <f t="shared" si="59"/>
        <v>0</v>
      </c>
      <c r="AK70">
        <v>25.8</v>
      </c>
      <c r="AL70">
        <v>25.8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1</v>
      </c>
      <c r="BB70">
        <v>1</v>
      </c>
      <c r="BC70">
        <v>1</v>
      </c>
      <c r="BH70">
        <v>3</v>
      </c>
      <c r="BI70">
        <v>4</v>
      </c>
      <c r="BM70">
        <v>0</v>
      </c>
      <c r="BN70">
        <v>0</v>
      </c>
      <c r="BP70">
        <v>0</v>
      </c>
      <c r="BQ70">
        <v>0</v>
      </c>
      <c r="BR70">
        <v>0</v>
      </c>
      <c r="BS70">
        <v>1</v>
      </c>
      <c r="BT70">
        <v>1</v>
      </c>
      <c r="BU70">
        <v>1</v>
      </c>
      <c r="BV70">
        <v>1</v>
      </c>
      <c r="BW70">
        <v>1</v>
      </c>
      <c r="BX70">
        <v>1</v>
      </c>
      <c r="BZ70">
        <v>0</v>
      </c>
      <c r="CA70">
        <v>0</v>
      </c>
      <c r="CF70">
        <v>0</v>
      </c>
      <c r="CG70">
        <v>0</v>
      </c>
      <c r="CM70">
        <v>0</v>
      </c>
      <c r="CO70">
        <v>0</v>
      </c>
      <c r="CP70">
        <f t="shared" si="60"/>
        <v>2863.8</v>
      </c>
      <c r="CQ70">
        <f t="shared" si="61"/>
        <v>25.8</v>
      </c>
      <c r="CR70">
        <f t="shared" si="62"/>
        <v>0</v>
      </c>
      <c r="CS70">
        <f t="shared" si="63"/>
        <v>0</v>
      </c>
      <c r="CT70">
        <f t="shared" si="64"/>
        <v>0</v>
      </c>
      <c r="CU70">
        <f t="shared" si="65"/>
        <v>0</v>
      </c>
      <c r="CV70">
        <f t="shared" si="66"/>
        <v>0</v>
      </c>
      <c r="CW70">
        <f t="shared" si="67"/>
        <v>0</v>
      </c>
      <c r="CX70">
        <f t="shared" si="68"/>
        <v>0</v>
      </c>
      <c r="CY70">
        <f t="shared" si="69"/>
        <v>0</v>
      </c>
      <c r="CZ70">
        <f t="shared" si="70"/>
        <v>0</v>
      </c>
      <c r="DN70">
        <v>0</v>
      </c>
      <c r="DO70">
        <v>0</v>
      </c>
      <c r="DP70">
        <v>1</v>
      </c>
      <c r="DQ70">
        <v>1</v>
      </c>
      <c r="DR70">
        <v>1</v>
      </c>
      <c r="DS70">
        <v>1</v>
      </c>
      <c r="DT70">
        <v>1</v>
      </c>
      <c r="DU70">
        <v>1010</v>
      </c>
      <c r="DV70" t="s">
        <v>40</v>
      </c>
      <c r="DW70" t="s">
        <v>40</v>
      </c>
      <c r="DX70">
        <v>1</v>
      </c>
      <c r="EE70">
        <v>9203540</v>
      </c>
      <c r="EF70">
        <v>0</v>
      </c>
      <c r="EH70">
        <v>0</v>
      </c>
      <c r="EJ70">
        <v>4</v>
      </c>
      <c r="EK70">
        <v>0</v>
      </c>
      <c r="EL70" t="s">
        <v>146</v>
      </c>
      <c r="EM70" t="s">
        <v>147</v>
      </c>
      <c r="EQ70">
        <v>0</v>
      </c>
      <c r="ER70">
        <v>25.8</v>
      </c>
      <c r="ES70">
        <v>25.8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Q70">
        <v>0</v>
      </c>
      <c r="FR70">
        <f t="shared" si="71"/>
        <v>0</v>
      </c>
      <c r="FS70">
        <v>0</v>
      </c>
      <c r="FX70">
        <v>0</v>
      </c>
      <c r="FY70">
        <v>0</v>
      </c>
    </row>
    <row r="71" spans="1:181" ht="12.75">
      <c r="A71">
        <v>17</v>
      </c>
      <c r="B71">
        <v>1</v>
      </c>
      <c r="E71" t="s">
        <v>37</v>
      </c>
      <c r="F71" t="s">
        <v>144</v>
      </c>
      <c r="G71" t="s">
        <v>150</v>
      </c>
      <c r="H71" t="s">
        <v>40</v>
      </c>
      <c r="I71">
        <v>1</v>
      </c>
      <c r="J71">
        <v>0</v>
      </c>
      <c r="O71">
        <f t="shared" si="40"/>
        <v>1089.4</v>
      </c>
      <c r="P71">
        <f t="shared" si="41"/>
        <v>1089.4</v>
      </c>
      <c r="Q71">
        <f t="shared" si="42"/>
        <v>0</v>
      </c>
      <c r="R71">
        <f t="shared" si="43"/>
        <v>0</v>
      </c>
      <c r="S71">
        <f t="shared" si="44"/>
        <v>0</v>
      </c>
      <c r="T71">
        <f t="shared" si="45"/>
        <v>0</v>
      </c>
      <c r="U71">
        <f t="shared" si="46"/>
        <v>0</v>
      </c>
      <c r="V71">
        <f t="shared" si="47"/>
        <v>0</v>
      </c>
      <c r="W71">
        <f t="shared" si="48"/>
        <v>0</v>
      </c>
      <c r="X71">
        <f t="shared" si="49"/>
        <v>0</v>
      </c>
      <c r="Y71">
        <f t="shared" si="50"/>
        <v>0</v>
      </c>
      <c r="AA71">
        <v>0</v>
      </c>
      <c r="AB71">
        <f t="shared" si="51"/>
        <v>1089.4</v>
      </c>
      <c r="AC71">
        <f t="shared" si="52"/>
        <v>1089.4</v>
      </c>
      <c r="AD71">
        <f t="shared" si="53"/>
        <v>0</v>
      </c>
      <c r="AE71">
        <f t="shared" si="54"/>
        <v>0</v>
      </c>
      <c r="AF71">
        <f t="shared" si="55"/>
        <v>0</v>
      </c>
      <c r="AG71">
        <f t="shared" si="56"/>
        <v>0</v>
      </c>
      <c r="AH71">
        <f t="shared" si="57"/>
        <v>0</v>
      </c>
      <c r="AI71">
        <f t="shared" si="58"/>
        <v>0</v>
      </c>
      <c r="AJ71">
        <f t="shared" si="59"/>
        <v>0</v>
      </c>
      <c r="AK71">
        <v>1089.4</v>
      </c>
      <c r="AL71">
        <v>1089.4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1</v>
      </c>
      <c r="AW71">
        <v>1</v>
      </c>
      <c r="AX71">
        <v>1</v>
      </c>
      <c r="AY71">
        <v>1</v>
      </c>
      <c r="AZ71">
        <v>1</v>
      </c>
      <c r="BA71">
        <v>1</v>
      </c>
      <c r="BB71">
        <v>1</v>
      </c>
      <c r="BC71">
        <v>1</v>
      </c>
      <c r="BH71">
        <v>3</v>
      </c>
      <c r="BI71">
        <v>4</v>
      </c>
      <c r="BM71">
        <v>0</v>
      </c>
      <c r="BN71">
        <v>0</v>
      </c>
      <c r="BP71">
        <v>0</v>
      </c>
      <c r="BQ71">
        <v>0</v>
      </c>
      <c r="BR71">
        <v>0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Z71">
        <v>0</v>
      </c>
      <c r="CA71">
        <v>0</v>
      </c>
      <c r="CF71">
        <v>0</v>
      </c>
      <c r="CG71">
        <v>0</v>
      </c>
      <c r="CM71">
        <v>0</v>
      </c>
      <c r="CO71">
        <v>0</v>
      </c>
      <c r="CP71">
        <f t="shared" si="60"/>
        <v>1089.4</v>
      </c>
      <c r="CQ71">
        <f t="shared" si="61"/>
        <v>1089.4</v>
      </c>
      <c r="CR71">
        <f t="shared" si="62"/>
        <v>0</v>
      </c>
      <c r="CS71">
        <f t="shared" si="63"/>
        <v>0</v>
      </c>
      <c r="CT71">
        <f t="shared" si="64"/>
        <v>0</v>
      </c>
      <c r="CU71">
        <f t="shared" si="65"/>
        <v>0</v>
      </c>
      <c r="CV71">
        <f t="shared" si="66"/>
        <v>0</v>
      </c>
      <c r="CW71">
        <f t="shared" si="67"/>
        <v>0</v>
      </c>
      <c r="CX71">
        <f t="shared" si="68"/>
        <v>0</v>
      </c>
      <c r="CY71">
        <f t="shared" si="69"/>
        <v>0</v>
      </c>
      <c r="CZ71">
        <f t="shared" si="70"/>
        <v>0</v>
      </c>
      <c r="DN71">
        <v>0</v>
      </c>
      <c r="DO71">
        <v>0</v>
      </c>
      <c r="DP71">
        <v>1</v>
      </c>
      <c r="DQ71">
        <v>1</v>
      </c>
      <c r="DR71">
        <v>1</v>
      </c>
      <c r="DS71">
        <v>1</v>
      </c>
      <c r="DT71">
        <v>1</v>
      </c>
      <c r="DU71">
        <v>1010</v>
      </c>
      <c r="DV71" t="s">
        <v>40</v>
      </c>
      <c r="DW71" t="s">
        <v>40</v>
      </c>
      <c r="DX71">
        <v>1</v>
      </c>
      <c r="EE71">
        <v>9203540</v>
      </c>
      <c r="EF71">
        <v>0</v>
      </c>
      <c r="EH71">
        <v>0</v>
      </c>
      <c r="EJ71">
        <v>4</v>
      </c>
      <c r="EK71">
        <v>0</v>
      </c>
      <c r="EL71" t="s">
        <v>146</v>
      </c>
      <c r="EM71" t="s">
        <v>147</v>
      </c>
      <c r="EQ71">
        <v>0</v>
      </c>
      <c r="ER71">
        <v>1089.4</v>
      </c>
      <c r="ES71">
        <v>1089.4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Q71">
        <v>0</v>
      </c>
      <c r="FR71">
        <f t="shared" si="71"/>
        <v>0</v>
      </c>
      <c r="FS71">
        <v>0</v>
      </c>
      <c r="FX71">
        <v>0</v>
      </c>
      <c r="FY71">
        <v>0</v>
      </c>
    </row>
    <row r="72" spans="1:181" ht="12.75">
      <c r="A72">
        <v>17</v>
      </c>
      <c r="B72">
        <v>1</v>
      </c>
      <c r="E72" t="s">
        <v>45</v>
      </c>
      <c r="F72" t="s">
        <v>144</v>
      </c>
      <c r="G72" t="s">
        <v>151</v>
      </c>
      <c r="H72" t="s">
        <v>40</v>
      </c>
      <c r="I72">
        <v>111</v>
      </c>
      <c r="J72">
        <v>0</v>
      </c>
      <c r="O72">
        <f t="shared" si="40"/>
        <v>8791.2</v>
      </c>
      <c r="P72">
        <f t="shared" si="41"/>
        <v>8791.2</v>
      </c>
      <c r="Q72">
        <f t="shared" si="42"/>
        <v>0</v>
      </c>
      <c r="R72">
        <f t="shared" si="43"/>
        <v>0</v>
      </c>
      <c r="S72">
        <f t="shared" si="44"/>
        <v>0</v>
      </c>
      <c r="T72">
        <f t="shared" si="45"/>
        <v>0</v>
      </c>
      <c r="U72">
        <f t="shared" si="46"/>
        <v>0</v>
      </c>
      <c r="V72">
        <f t="shared" si="47"/>
        <v>0</v>
      </c>
      <c r="W72">
        <f t="shared" si="48"/>
        <v>0</v>
      </c>
      <c r="X72">
        <f t="shared" si="49"/>
        <v>0</v>
      </c>
      <c r="Y72">
        <f t="shared" si="50"/>
        <v>0</v>
      </c>
      <c r="AA72">
        <v>0</v>
      </c>
      <c r="AB72">
        <f t="shared" si="51"/>
        <v>79.2</v>
      </c>
      <c r="AC72">
        <f t="shared" si="52"/>
        <v>79.2</v>
      </c>
      <c r="AD72">
        <f t="shared" si="53"/>
        <v>0</v>
      </c>
      <c r="AE72">
        <f t="shared" si="54"/>
        <v>0</v>
      </c>
      <c r="AF72">
        <f t="shared" si="55"/>
        <v>0</v>
      </c>
      <c r="AG72">
        <f t="shared" si="56"/>
        <v>0</v>
      </c>
      <c r="AH72">
        <f t="shared" si="57"/>
        <v>0</v>
      </c>
      <c r="AI72">
        <f t="shared" si="58"/>
        <v>0</v>
      </c>
      <c r="AJ72">
        <f t="shared" si="59"/>
        <v>0</v>
      </c>
      <c r="AK72">
        <v>79.2</v>
      </c>
      <c r="AL72">
        <v>79.2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1</v>
      </c>
      <c r="AW72">
        <v>1</v>
      </c>
      <c r="AX72">
        <v>1</v>
      </c>
      <c r="AY72">
        <v>1</v>
      </c>
      <c r="AZ72">
        <v>1</v>
      </c>
      <c r="BA72">
        <v>1</v>
      </c>
      <c r="BB72">
        <v>1</v>
      </c>
      <c r="BC72">
        <v>1</v>
      </c>
      <c r="BH72">
        <v>3</v>
      </c>
      <c r="BI72">
        <v>4</v>
      </c>
      <c r="BM72">
        <v>0</v>
      </c>
      <c r="BN72">
        <v>0</v>
      </c>
      <c r="BP72">
        <v>0</v>
      </c>
      <c r="BQ72">
        <v>0</v>
      </c>
      <c r="BR72">
        <v>0</v>
      </c>
      <c r="BS72">
        <v>1</v>
      </c>
      <c r="BT72">
        <v>1</v>
      </c>
      <c r="BU72">
        <v>1</v>
      </c>
      <c r="BV72">
        <v>1</v>
      </c>
      <c r="BW72">
        <v>1</v>
      </c>
      <c r="BX72">
        <v>1</v>
      </c>
      <c r="BZ72">
        <v>0</v>
      </c>
      <c r="CA72">
        <v>0</v>
      </c>
      <c r="CF72">
        <v>0</v>
      </c>
      <c r="CG72">
        <v>0</v>
      </c>
      <c r="CM72">
        <v>0</v>
      </c>
      <c r="CO72">
        <v>0</v>
      </c>
      <c r="CP72">
        <f t="shared" si="60"/>
        <v>8791.2</v>
      </c>
      <c r="CQ72">
        <f t="shared" si="61"/>
        <v>79.2</v>
      </c>
      <c r="CR72">
        <f t="shared" si="62"/>
        <v>0</v>
      </c>
      <c r="CS72">
        <f t="shared" si="63"/>
        <v>0</v>
      </c>
      <c r="CT72">
        <f t="shared" si="64"/>
        <v>0</v>
      </c>
      <c r="CU72">
        <f t="shared" si="65"/>
        <v>0</v>
      </c>
      <c r="CV72">
        <f t="shared" si="66"/>
        <v>0</v>
      </c>
      <c r="CW72">
        <f t="shared" si="67"/>
        <v>0</v>
      </c>
      <c r="CX72">
        <f t="shared" si="68"/>
        <v>0</v>
      </c>
      <c r="CY72">
        <f t="shared" si="69"/>
        <v>0</v>
      </c>
      <c r="CZ72">
        <f t="shared" si="70"/>
        <v>0</v>
      </c>
      <c r="DN72">
        <v>0</v>
      </c>
      <c r="DO72">
        <v>0</v>
      </c>
      <c r="DP72">
        <v>1</v>
      </c>
      <c r="DQ72">
        <v>1</v>
      </c>
      <c r="DR72">
        <v>1</v>
      </c>
      <c r="DS72">
        <v>1</v>
      </c>
      <c r="DT72">
        <v>1</v>
      </c>
      <c r="DU72">
        <v>1010</v>
      </c>
      <c r="DV72" t="s">
        <v>40</v>
      </c>
      <c r="DW72" t="s">
        <v>40</v>
      </c>
      <c r="DX72">
        <v>1</v>
      </c>
      <c r="EE72">
        <v>9203540</v>
      </c>
      <c r="EF72">
        <v>0</v>
      </c>
      <c r="EH72">
        <v>0</v>
      </c>
      <c r="EJ72">
        <v>4</v>
      </c>
      <c r="EK72">
        <v>0</v>
      </c>
      <c r="EL72" t="s">
        <v>146</v>
      </c>
      <c r="EM72" t="s">
        <v>147</v>
      </c>
      <c r="EQ72">
        <v>0</v>
      </c>
      <c r="ER72">
        <v>79.2</v>
      </c>
      <c r="ES72">
        <v>79.2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Q72">
        <v>0</v>
      </c>
      <c r="FR72">
        <f t="shared" si="71"/>
        <v>0</v>
      </c>
      <c r="FS72">
        <v>0</v>
      </c>
      <c r="FX72">
        <v>0</v>
      </c>
      <c r="FY72">
        <v>0</v>
      </c>
    </row>
    <row r="73" spans="1:181" ht="12.75">
      <c r="A73">
        <v>17</v>
      </c>
      <c r="B73">
        <v>1</v>
      </c>
      <c r="E73" t="s">
        <v>49</v>
      </c>
      <c r="F73" t="s">
        <v>144</v>
      </c>
      <c r="G73" t="s">
        <v>152</v>
      </c>
      <c r="H73" t="s">
        <v>40</v>
      </c>
      <c r="I73">
        <v>96</v>
      </c>
      <c r="J73">
        <v>0</v>
      </c>
      <c r="O73">
        <f t="shared" si="40"/>
        <v>4070.4</v>
      </c>
      <c r="P73">
        <f t="shared" si="41"/>
        <v>4070.4</v>
      </c>
      <c r="Q73">
        <f t="shared" si="42"/>
        <v>0</v>
      </c>
      <c r="R73">
        <f t="shared" si="43"/>
        <v>0</v>
      </c>
      <c r="S73">
        <f t="shared" si="44"/>
        <v>0</v>
      </c>
      <c r="T73">
        <f t="shared" si="45"/>
        <v>0</v>
      </c>
      <c r="U73">
        <f t="shared" si="46"/>
        <v>0</v>
      </c>
      <c r="V73">
        <f t="shared" si="47"/>
        <v>0</v>
      </c>
      <c r="W73">
        <f t="shared" si="48"/>
        <v>0</v>
      </c>
      <c r="X73">
        <f t="shared" si="49"/>
        <v>0</v>
      </c>
      <c r="Y73">
        <f t="shared" si="50"/>
        <v>0</v>
      </c>
      <c r="AA73">
        <v>0</v>
      </c>
      <c r="AB73">
        <f t="shared" si="51"/>
        <v>42.4</v>
      </c>
      <c r="AC73">
        <f t="shared" si="52"/>
        <v>42.4</v>
      </c>
      <c r="AD73">
        <f t="shared" si="53"/>
        <v>0</v>
      </c>
      <c r="AE73">
        <f t="shared" si="54"/>
        <v>0</v>
      </c>
      <c r="AF73">
        <f t="shared" si="55"/>
        <v>0</v>
      </c>
      <c r="AG73">
        <f t="shared" si="56"/>
        <v>0</v>
      </c>
      <c r="AH73">
        <f t="shared" si="57"/>
        <v>0</v>
      </c>
      <c r="AI73">
        <f t="shared" si="58"/>
        <v>0</v>
      </c>
      <c r="AJ73">
        <f t="shared" si="59"/>
        <v>0</v>
      </c>
      <c r="AK73">
        <v>42.4</v>
      </c>
      <c r="AL73">
        <v>42.4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1</v>
      </c>
      <c r="AW73">
        <v>1</v>
      </c>
      <c r="AX73">
        <v>1</v>
      </c>
      <c r="AY73">
        <v>1</v>
      </c>
      <c r="AZ73">
        <v>1</v>
      </c>
      <c r="BA73">
        <v>1</v>
      </c>
      <c r="BB73">
        <v>1</v>
      </c>
      <c r="BC73">
        <v>1</v>
      </c>
      <c r="BH73">
        <v>3</v>
      </c>
      <c r="BI73">
        <v>4</v>
      </c>
      <c r="BM73">
        <v>0</v>
      </c>
      <c r="BN73">
        <v>0</v>
      </c>
      <c r="BP73">
        <v>0</v>
      </c>
      <c r="BQ73">
        <v>0</v>
      </c>
      <c r="BR73">
        <v>0</v>
      </c>
      <c r="BS73">
        <v>1</v>
      </c>
      <c r="BT73">
        <v>1</v>
      </c>
      <c r="BU73">
        <v>1</v>
      </c>
      <c r="BV73">
        <v>1</v>
      </c>
      <c r="BW73">
        <v>1</v>
      </c>
      <c r="BX73">
        <v>1</v>
      </c>
      <c r="BZ73">
        <v>0</v>
      </c>
      <c r="CA73">
        <v>0</v>
      </c>
      <c r="CF73">
        <v>0</v>
      </c>
      <c r="CG73">
        <v>0</v>
      </c>
      <c r="CM73">
        <v>0</v>
      </c>
      <c r="CO73">
        <v>0</v>
      </c>
      <c r="CP73">
        <f t="shared" si="60"/>
        <v>4070.4</v>
      </c>
      <c r="CQ73">
        <f t="shared" si="61"/>
        <v>42.4</v>
      </c>
      <c r="CR73">
        <f t="shared" si="62"/>
        <v>0</v>
      </c>
      <c r="CS73">
        <f t="shared" si="63"/>
        <v>0</v>
      </c>
      <c r="CT73">
        <f t="shared" si="64"/>
        <v>0</v>
      </c>
      <c r="CU73">
        <f t="shared" si="65"/>
        <v>0</v>
      </c>
      <c r="CV73">
        <f t="shared" si="66"/>
        <v>0</v>
      </c>
      <c r="CW73">
        <f t="shared" si="67"/>
        <v>0</v>
      </c>
      <c r="CX73">
        <f t="shared" si="68"/>
        <v>0</v>
      </c>
      <c r="CY73">
        <f t="shared" si="69"/>
        <v>0</v>
      </c>
      <c r="CZ73">
        <f t="shared" si="70"/>
        <v>0</v>
      </c>
      <c r="DN73">
        <v>0</v>
      </c>
      <c r="DO73">
        <v>0</v>
      </c>
      <c r="DP73">
        <v>1</v>
      </c>
      <c r="DQ73">
        <v>1</v>
      </c>
      <c r="DR73">
        <v>1</v>
      </c>
      <c r="DS73">
        <v>1</v>
      </c>
      <c r="DT73">
        <v>1</v>
      </c>
      <c r="DU73">
        <v>1010</v>
      </c>
      <c r="DV73" t="s">
        <v>40</v>
      </c>
      <c r="DW73" t="s">
        <v>40</v>
      </c>
      <c r="DX73">
        <v>1</v>
      </c>
      <c r="EE73">
        <v>9203540</v>
      </c>
      <c r="EF73">
        <v>0</v>
      </c>
      <c r="EH73">
        <v>0</v>
      </c>
      <c r="EJ73">
        <v>4</v>
      </c>
      <c r="EK73">
        <v>0</v>
      </c>
      <c r="EL73" t="s">
        <v>146</v>
      </c>
      <c r="EM73" t="s">
        <v>147</v>
      </c>
      <c r="EQ73">
        <v>0</v>
      </c>
      <c r="ER73">
        <v>42.4</v>
      </c>
      <c r="ES73">
        <v>42.4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Q73">
        <v>0</v>
      </c>
      <c r="FR73">
        <f t="shared" si="71"/>
        <v>0</v>
      </c>
      <c r="FS73">
        <v>0</v>
      </c>
      <c r="FX73">
        <v>0</v>
      </c>
      <c r="FY73">
        <v>0</v>
      </c>
    </row>
    <row r="74" spans="1:181" ht="12.75">
      <c r="A74">
        <v>17</v>
      </c>
      <c r="B74">
        <v>1</v>
      </c>
      <c r="E74" t="s">
        <v>55</v>
      </c>
      <c r="F74" t="s">
        <v>144</v>
      </c>
      <c r="G74" t="s">
        <v>153</v>
      </c>
      <c r="H74" t="s">
        <v>40</v>
      </c>
      <c r="I74">
        <v>126</v>
      </c>
      <c r="J74">
        <v>0</v>
      </c>
      <c r="O74">
        <f t="shared" si="40"/>
        <v>6501.6</v>
      </c>
      <c r="P74">
        <f t="shared" si="41"/>
        <v>6501.6</v>
      </c>
      <c r="Q74">
        <f t="shared" si="42"/>
        <v>0</v>
      </c>
      <c r="R74">
        <f t="shared" si="43"/>
        <v>0</v>
      </c>
      <c r="S74">
        <f t="shared" si="44"/>
        <v>0</v>
      </c>
      <c r="T74">
        <f t="shared" si="45"/>
        <v>0</v>
      </c>
      <c r="U74">
        <f t="shared" si="46"/>
        <v>0</v>
      </c>
      <c r="V74">
        <f t="shared" si="47"/>
        <v>0</v>
      </c>
      <c r="W74">
        <f t="shared" si="48"/>
        <v>0</v>
      </c>
      <c r="X74">
        <f t="shared" si="49"/>
        <v>0</v>
      </c>
      <c r="Y74">
        <f t="shared" si="50"/>
        <v>0</v>
      </c>
      <c r="AA74">
        <v>0</v>
      </c>
      <c r="AB74">
        <f t="shared" si="51"/>
        <v>51.6</v>
      </c>
      <c r="AC74">
        <f t="shared" si="52"/>
        <v>51.6</v>
      </c>
      <c r="AD74">
        <f t="shared" si="53"/>
        <v>0</v>
      </c>
      <c r="AE74">
        <f t="shared" si="54"/>
        <v>0</v>
      </c>
      <c r="AF74">
        <f t="shared" si="55"/>
        <v>0</v>
      </c>
      <c r="AG74">
        <f t="shared" si="56"/>
        <v>0</v>
      </c>
      <c r="AH74">
        <f t="shared" si="57"/>
        <v>0</v>
      </c>
      <c r="AI74">
        <f t="shared" si="58"/>
        <v>0</v>
      </c>
      <c r="AJ74">
        <f t="shared" si="59"/>
        <v>0</v>
      </c>
      <c r="AK74">
        <v>51.6</v>
      </c>
      <c r="AL74">
        <v>51.6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1</v>
      </c>
      <c r="AW74">
        <v>1</v>
      </c>
      <c r="AX74">
        <v>1</v>
      </c>
      <c r="AY74">
        <v>1</v>
      </c>
      <c r="AZ74">
        <v>1</v>
      </c>
      <c r="BA74">
        <v>1</v>
      </c>
      <c r="BB74">
        <v>1</v>
      </c>
      <c r="BC74">
        <v>1</v>
      </c>
      <c r="BH74">
        <v>3</v>
      </c>
      <c r="BI74">
        <v>4</v>
      </c>
      <c r="BM74">
        <v>0</v>
      </c>
      <c r="BN74">
        <v>0</v>
      </c>
      <c r="BP74">
        <v>0</v>
      </c>
      <c r="BQ74">
        <v>0</v>
      </c>
      <c r="BR74">
        <v>0</v>
      </c>
      <c r="BS74">
        <v>1</v>
      </c>
      <c r="BT74">
        <v>1</v>
      </c>
      <c r="BU74">
        <v>1</v>
      </c>
      <c r="BV74">
        <v>1</v>
      </c>
      <c r="BW74">
        <v>1</v>
      </c>
      <c r="BX74">
        <v>1</v>
      </c>
      <c r="BZ74">
        <v>0</v>
      </c>
      <c r="CA74">
        <v>0</v>
      </c>
      <c r="CF74">
        <v>0</v>
      </c>
      <c r="CG74">
        <v>0</v>
      </c>
      <c r="CM74">
        <v>0</v>
      </c>
      <c r="CO74">
        <v>0</v>
      </c>
      <c r="CP74">
        <f t="shared" si="60"/>
        <v>6501.6</v>
      </c>
      <c r="CQ74">
        <f t="shared" si="61"/>
        <v>51.6</v>
      </c>
      <c r="CR74">
        <f t="shared" si="62"/>
        <v>0</v>
      </c>
      <c r="CS74">
        <f t="shared" si="63"/>
        <v>0</v>
      </c>
      <c r="CT74">
        <f t="shared" si="64"/>
        <v>0</v>
      </c>
      <c r="CU74">
        <f t="shared" si="65"/>
        <v>0</v>
      </c>
      <c r="CV74">
        <f t="shared" si="66"/>
        <v>0</v>
      </c>
      <c r="CW74">
        <f t="shared" si="67"/>
        <v>0</v>
      </c>
      <c r="CX74">
        <f t="shared" si="68"/>
        <v>0</v>
      </c>
      <c r="CY74">
        <f t="shared" si="69"/>
        <v>0</v>
      </c>
      <c r="CZ74">
        <f t="shared" si="70"/>
        <v>0</v>
      </c>
      <c r="DN74">
        <v>0</v>
      </c>
      <c r="DO74">
        <v>0</v>
      </c>
      <c r="DP74">
        <v>1</v>
      </c>
      <c r="DQ74">
        <v>1</v>
      </c>
      <c r="DR74">
        <v>1</v>
      </c>
      <c r="DS74">
        <v>1</v>
      </c>
      <c r="DT74">
        <v>1</v>
      </c>
      <c r="DU74">
        <v>1010</v>
      </c>
      <c r="DV74" t="s">
        <v>40</v>
      </c>
      <c r="DW74" t="s">
        <v>40</v>
      </c>
      <c r="DX74">
        <v>1</v>
      </c>
      <c r="EE74">
        <v>9203540</v>
      </c>
      <c r="EF74">
        <v>0</v>
      </c>
      <c r="EH74">
        <v>0</v>
      </c>
      <c r="EJ74">
        <v>4</v>
      </c>
      <c r="EK74">
        <v>0</v>
      </c>
      <c r="EL74" t="s">
        <v>146</v>
      </c>
      <c r="EM74" t="s">
        <v>147</v>
      </c>
      <c r="EQ74">
        <v>0</v>
      </c>
      <c r="ER74">
        <v>51.6</v>
      </c>
      <c r="ES74">
        <v>51.6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Q74">
        <v>0</v>
      </c>
      <c r="FR74">
        <f t="shared" si="71"/>
        <v>0</v>
      </c>
      <c r="FS74">
        <v>0</v>
      </c>
      <c r="FX74">
        <v>0</v>
      </c>
      <c r="FY74">
        <v>0</v>
      </c>
    </row>
    <row r="75" spans="1:181" ht="12.75">
      <c r="A75">
        <v>17</v>
      </c>
      <c r="B75">
        <v>1</v>
      </c>
      <c r="E75" t="s">
        <v>61</v>
      </c>
      <c r="F75" t="s">
        <v>144</v>
      </c>
      <c r="G75" t="s">
        <v>154</v>
      </c>
      <c r="H75" t="s">
        <v>155</v>
      </c>
      <c r="I75">
        <v>20</v>
      </c>
      <c r="J75">
        <v>0</v>
      </c>
      <c r="O75">
        <f t="shared" si="40"/>
        <v>4486</v>
      </c>
      <c r="P75">
        <f t="shared" si="41"/>
        <v>4486</v>
      </c>
      <c r="Q75">
        <f t="shared" si="42"/>
        <v>0</v>
      </c>
      <c r="R75">
        <f t="shared" si="43"/>
        <v>0</v>
      </c>
      <c r="S75">
        <f t="shared" si="44"/>
        <v>0</v>
      </c>
      <c r="T75">
        <f t="shared" si="45"/>
        <v>0</v>
      </c>
      <c r="U75">
        <f t="shared" si="46"/>
        <v>0</v>
      </c>
      <c r="V75">
        <f t="shared" si="47"/>
        <v>0</v>
      </c>
      <c r="W75">
        <f t="shared" si="48"/>
        <v>0</v>
      </c>
      <c r="X75">
        <f t="shared" si="49"/>
        <v>0</v>
      </c>
      <c r="Y75">
        <f t="shared" si="50"/>
        <v>0</v>
      </c>
      <c r="AA75">
        <v>0</v>
      </c>
      <c r="AB75">
        <f t="shared" si="51"/>
        <v>224.3</v>
      </c>
      <c r="AC75">
        <f t="shared" si="52"/>
        <v>224.3</v>
      </c>
      <c r="AD75">
        <f t="shared" si="53"/>
        <v>0</v>
      </c>
      <c r="AE75">
        <f t="shared" si="54"/>
        <v>0</v>
      </c>
      <c r="AF75">
        <f t="shared" si="55"/>
        <v>0</v>
      </c>
      <c r="AG75">
        <f t="shared" si="56"/>
        <v>0</v>
      </c>
      <c r="AH75">
        <f t="shared" si="57"/>
        <v>0</v>
      </c>
      <c r="AI75">
        <f t="shared" si="58"/>
        <v>0</v>
      </c>
      <c r="AJ75">
        <f t="shared" si="59"/>
        <v>0</v>
      </c>
      <c r="AK75">
        <v>224.3</v>
      </c>
      <c r="AL75">
        <v>224.3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1</v>
      </c>
      <c r="AW75">
        <v>1</v>
      </c>
      <c r="AX75">
        <v>1</v>
      </c>
      <c r="AY75">
        <v>1</v>
      </c>
      <c r="AZ75">
        <v>1</v>
      </c>
      <c r="BA75">
        <v>1</v>
      </c>
      <c r="BB75">
        <v>1</v>
      </c>
      <c r="BC75">
        <v>1</v>
      </c>
      <c r="BH75">
        <v>3</v>
      </c>
      <c r="BI75">
        <v>4</v>
      </c>
      <c r="BM75">
        <v>0</v>
      </c>
      <c r="BN75">
        <v>0</v>
      </c>
      <c r="BP75">
        <v>0</v>
      </c>
      <c r="BQ75">
        <v>0</v>
      </c>
      <c r="BR75">
        <v>0</v>
      </c>
      <c r="BS75">
        <v>1</v>
      </c>
      <c r="BT75">
        <v>1</v>
      </c>
      <c r="BU75">
        <v>1</v>
      </c>
      <c r="BV75">
        <v>1</v>
      </c>
      <c r="BW75">
        <v>1</v>
      </c>
      <c r="BX75">
        <v>1</v>
      </c>
      <c r="BZ75">
        <v>0</v>
      </c>
      <c r="CA75">
        <v>0</v>
      </c>
      <c r="CF75">
        <v>0</v>
      </c>
      <c r="CG75">
        <v>0</v>
      </c>
      <c r="CM75">
        <v>0</v>
      </c>
      <c r="CO75">
        <v>0</v>
      </c>
      <c r="CP75">
        <f t="shared" si="60"/>
        <v>4486</v>
      </c>
      <c r="CQ75">
        <f t="shared" si="61"/>
        <v>224.3</v>
      </c>
      <c r="CR75">
        <f t="shared" si="62"/>
        <v>0</v>
      </c>
      <c r="CS75">
        <f t="shared" si="63"/>
        <v>0</v>
      </c>
      <c r="CT75">
        <f t="shared" si="64"/>
        <v>0</v>
      </c>
      <c r="CU75">
        <f t="shared" si="65"/>
        <v>0</v>
      </c>
      <c r="CV75">
        <f t="shared" si="66"/>
        <v>0</v>
      </c>
      <c r="CW75">
        <f t="shared" si="67"/>
        <v>0</v>
      </c>
      <c r="CX75">
        <f t="shared" si="68"/>
        <v>0</v>
      </c>
      <c r="CY75">
        <f t="shared" si="69"/>
        <v>0</v>
      </c>
      <c r="CZ75">
        <f t="shared" si="70"/>
        <v>0</v>
      </c>
      <c r="DN75">
        <v>0</v>
      </c>
      <c r="DO75">
        <v>0</v>
      </c>
      <c r="DP75">
        <v>1</v>
      </c>
      <c r="DQ75">
        <v>1</v>
      </c>
      <c r="DR75">
        <v>1</v>
      </c>
      <c r="DS75">
        <v>1</v>
      </c>
      <c r="DT75">
        <v>1</v>
      </c>
      <c r="DU75">
        <v>1003</v>
      </c>
      <c r="DV75" t="s">
        <v>155</v>
      </c>
      <c r="DW75" t="s">
        <v>155</v>
      </c>
      <c r="DX75">
        <v>1</v>
      </c>
      <c r="EE75">
        <v>9203540</v>
      </c>
      <c r="EF75">
        <v>0</v>
      </c>
      <c r="EH75">
        <v>0</v>
      </c>
      <c r="EJ75">
        <v>4</v>
      </c>
      <c r="EK75">
        <v>0</v>
      </c>
      <c r="EL75" t="s">
        <v>146</v>
      </c>
      <c r="EM75" t="s">
        <v>147</v>
      </c>
      <c r="EQ75">
        <v>0</v>
      </c>
      <c r="ER75">
        <v>224.3</v>
      </c>
      <c r="ES75">
        <v>224.3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Q75">
        <v>0</v>
      </c>
      <c r="FR75">
        <f t="shared" si="71"/>
        <v>0</v>
      </c>
      <c r="FS75">
        <v>0</v>
      </c>
      <c r="FX75">
        <v>0</v>
      </c>
      <c r="FY75">
        <v>0</v>
      </c>
    </row>
    <row r="76" spans="1:181" ht="12.75">
      <c r="A76">
        <v>17</v>
      </c>
      <c r="B76">
        <v>1</v>
      </c>
      <c r="E76" t="s">
        <v>66</v>
      </c>
      <c r="F76" t="s">
        <v>144</v>
      </c>
      <c r="G76" t="s">
        <v>156</v>
      </c>
      <c r="H76" t="s">
        <v>155</v>
      </c>
      <c r="I76">
        <v>304</v>
      </c>
      <c r="J76">
        <v>0</v>
      </c>
      <c r="O76">
        <f t="shared" si="40"/>
        <v>11552</v>
      </c>
      <c r="P76">
        <f t="shared" si="41"/>
        <v>11552</v>
      </c>
      <c r="Q76">
        <f t="shared" si="42"/>
        <v>0</v>
      </c>
      <c r="R76">
        <f t="shared" si="43"/>
        <v>0</v>
      </c>
      <c r="S76">
        <f t="shared" si="44"/>
        <v>0</v>
      </c>
      <c r="T76">
        <f t="shared" si="45"/>
        <v>0</v>
      </c>
      <c r="U76">
        <f t="shared" si="46"/>
        <v>0</v>
      </c>
      <c r="V76">
        <f t="shared" si="47"/>
        <v>0</v>
      </c>
      <c r="W76">
        <f t="shared" si="48"/>
        <v>0</v>
      </c>
      <c r="X76">
        <f t="shared" si="49"/>
        <v>0</v>
      </c>
      <c r="Y76">
        <f t="shared" si="50"/>
        <v>0</v>
      </c>
      <c r="AA76">
        <v>0</v>
      </c>
      <c r="AB76">
        <f t="shared" si="51"/>
        <v>38</v>
      </c>
      <c r="AC76">
        <f t="shared" si="52"/>
        <v>38</v>
      </c>
      <c r="AD76">
        <f t="shared" si="53"/>
        <v>0</v>
      </c>
      <c r="AE76">
        <f t="shared" si="54"/>
        <v>0</v>
      </c>
      <c r="AF76">
        <f t="shared" si="55"/>
        <v>0</v>
      </c>
      <c r="AG76">
        <f t="shared" si="56"/>
        <v>0</v>
      </c>
      <c r="AH76">
        <f t="shared" si="57"/>
        <v>0</v>
      </c>
      <c r="AI76">
        <f t="shared" si="58"/>
        <v>0</v>
      </c>
      <c r="AJ76">
        <f t="shared" si="59"/>
        <v>0</v>
      </c>
      <c r="AK76">
        <v>38</v>
      </c>
      <c r="AL76">
        <v>38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1</v>
      </c>
      <c r="AW76">
        <v>1</v>
      </c>
      <c r="AX76">
        <v>1</v>
      </c>
      <c r="AY76">
        <v>1</v>
      </c>
      <c r="AZ76">
        <v>1</v>
      </c>
      <c r="BA76">
        <v>1</v>
      </c>
      <c r="BB76">
        <v>1</v>
      </c>
      <c r="BC76">
        <v>1</v>
      </c>
      <c r="BH76">
        <v>3</v>
      </c>
      <c r="BI76">
        <v>4</v>
      </c>
      <c r="BM76">
        <v>0</v>
      </c>
      <c r="BN76">
        <v>0</v>
      </c>
      <c r="BP76">
        <v>0</v>
      </c>
      <c r="BQ76">
        <v>0</v>
      </c>
      <c r="BR76">
        <v>0</v>
      </c>
      <c r="BS76">
        <v>1</v>
      </c>
      <c r="BT76">
        <v>1</v>
      </c>
      <c r="BU76">
        <v>1</v>
      </c>
      <c r="BV76">
        <v>1</v>
      </c>
      <c r="BW76">
        <v>1</v>
      </c>
      <c r="BX76">
        <v>1</v>
      </c>
      <c r="BZ76">
        <v>0</v>
      </c>
      <c r="CA76">
        <v>0</v>
      </c>
      <c r="CF76">
        <v>0</v>
      </c>
      <c r="CG76">
        <v>0</v>
      </c>
      <c r="CM76">
        <v>0</v>
      </c>
      <c r="CO76">
        <v>0</v>
      </c>
      <c r="CP76">
        <f t="shared" si="60"/>
        <v>11552</v>
      </c>
      <c r="CQ76">
        <f t="shared" si="61"/>
        <v>38</v>
      </c>
      <c r="CR76">
        <f t="shared" si="62"/>
        <v>0</v>
      </c>
      <c r="CS76">
        <f t="shared" si="63"/>
        <v>0</v>
      </c>
      <c r="CT76">
        <f t="shared" si="64"/>
        <v>0</v>
      </c>
      <c r="CU76">
        <f t="shared" si="65"/>
        <v>0</v>
      </c>
      <c r="CV76">
        <f t="shared" si="66"/>
        <v>0</v>
      </c>
      <c r="CW76">
        <f t="shared" si="67"/>
        <v>0</v>
      </c>
      <c r="CX76">
        <f t="shared" si="68"/>
        <v>0</v>
      </c>
      <c r="CY76">
        <f t="shared" si="69"/>
        <v>0</v>
      </c>
      <c r="CZ76">
        <f t="shared" si="70"/>
        <v>0</v>
      </c>
      <c r="DN76">
        <v>0</v>
      </c>
      <c r="DO76">
        <v>0</v>
      </c>
      <c r="DP76">
        <v>1</v>
      </c>
      <c r="DQ76">
        <v>1</v>
      </c>
      <c r="DR76">
        <v>1</v>
      </c>
      <c r="DS76">
        <v>1</v>
      </c>
      <c r="DT76">
        <v>1</v>
      </c>
      <c r="DU76">
        <v>1003</v>
      </c>
      <c r="DV76" t="s">
        <v>155</v>
      </c>
      <c r="DW76" t="s">
        <v>155</v>
      </c>
      <c r="DX76">
        <v>1</v>
      </c>
      <c r="EE76">
        <v>9203540</v>
      </c>
      <c r="EF76">
        <v>0</v>
      </c>
      <c r="EH76">
        <v>0</v>
      </c>
      <c r="EJ76">
        <v>4</v>
      </c>
      <c r="EK76">
        <v>0</v>
      </c>
      <c r="EL76" t="s">
        <v>146</v>
      </c>
      <c r="EM76" t="s">
        <v>147</v>
      </c>
      <c r="EQ76">
        <v>0</v>
      </c>
      <c r="ER76">
        <v>38</v>
      </c>
      <c r="ES76">
        <v>38</v>
      </c>
      <c r="ET76">
        <v>0</v>
      </c>
      <c r="EU76">
        <v>0</v>
      </c>
      <c r="EV76">
        <v>0</v>
      </c>
      <c r="EW76">
        <v>0</v>
      </c>
      <c r="EX76">
        <v>0</v>
      </c>
      <c r="EY76">
        <v>0</v>
      </c>
      <c r="EZ76">
        <v>0</v>
      </c>
      <c r="FQ76">
        <v>0</v>
      </c>
      <c r="FR76">
        <f t="shared" si="71"/>
        <v>0</v>
      </c>
      <c r="FS76">
        <v>0</v>
      </c>
      <c r="FX76">
        <v>0</v>
      </c>
      <c r="FY76">
        <v>0</v>
      </c>
    </row>
    <row r="77" spans="1:181" ht="12.75">
      <c r="A77">
        <v>17</v>
      </c>
      <c r="B77">
        <v>1</v>
      </c>
      <c r="E77" t="s">
        <v>70</v>
      </c>
      <c r="F77" t="s">
        <v>144</v>
      </c>
      <c r="G77" t="s">
        <v>157</v>
      </c>
      <c r="H77" t="s">
        <v>155</v>
      </c>
      <c r="I77">
        <v>4</v>
      </c>
      <c r="J77">
        <v>0</v>
      </c>
      <c r="O77">
        <f t="shared" si="40"/>
        <v>808.4</v>
      </c>
      <c r="P77">
        <f t="shared" si="41"/>
        <v>808.4</v>
      </c>
      <c r="Q77">
        <f t="shared" si="42"/>
        <v>0</v>
      </c>
      <c r="R77">
        <f t="shared" si="43"/>
        <v>0</v>
      </c>
      <c r="S77">
        <f t="shared" si="44"/>
        <v>0</v>
      </c>
      <c r="T77">
        <f t="shared" si="45"/>
        <v>0</v>
      </c>
      <c r="U77">
        <f t="shared" si="46"/>
        <v>0</v>
      </c>
      <c r="V77">
        <f t="shared" si="47"/>
        <v>0</v>
      </c>
      <c r="W77">
        <f t="shared" si="48"/>
        <v>0</v>
      </c>
      <c r="X77">
        <f t="shared" si="49"/>
        <v>0</v>
      </c>
      <c r="Y77">
        <f t="shared" si="50"/>
        <v>0</v>
      </c>
      <c r="AA77">
        <v>0</v>
      </c>
      <c r="AB77">
        <f t="shared" si="51"/>
        <v>202.1</v>
      </c>
      <c r="AC77">
        <f t="shared" si="52"/>
        <v>202.1</v>
      </c>
      <c r="AD77">
        <f t="shared" si="53"/>
        <v>0</v>
      </c>
      <c r="AE77">
        <f t="shared" si="54"/>
        <v>0</v>
      </c>
      <c r="AF77">
        <f t="shared" si="55"/>
        <v>0</v>
      </c>
      <c r="AG77">
        <f t="shared" si="56"/>
        <v>0</v>
      </c>
      <c r="AH77">
        <f t="shared" si="57"/>
        <v>0</v>
      </c>
      <c r="AI77">
        <f t="shared" si="58"/>
        <v>0</v>
      </c>
      <c r="AJ77">
        <f t="shared" si="59"/>
        <v>0</v>
      </c>
      <c r="AK77">
        <v>202.1</v>
      </c>
      <c r="AL77">
        <v>202.1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1</v>
      </c>
      <c r="AW77">
        <v>1</v>
      </c>
      <c r="AX77">
        <v>1</v>
      </c>
      <c r="AY77">
        <v>1</v>
      </c>
      <c r="AZ77">
        <v>1</v>
      </c>
      <c r="BA77">
        <v>1</v>
      </c>
      <c r="BB77">
        <v>1</v>
      </c>
      <c r="BC77">
        <v>1</v>
      </c>
      <c r="BH77">
        <v>3</v>
      </c>
      <c r="BI77">
        <v>4</v>
      </c>
      <c r="BM77">
        <v>0</v>
      </c>
      <c r="BN77">
        <v>0</v>
      </c>
      <c r="BP77">
        <v>0</v>
      </c>
      <c r="BQ77">
        <v>0</v>
      </c>
      <c r="BR77">
        <v>0</v>
      </c>
      <c r="BS77">
        <v>1</v>
      </c>
      <c r="BT77">
        <v>1</v>
      </c>
      <c r="BU77">
        <v>1</v>
      </c>
      <c r="BV77">
        <v>1</v>
      </c>
      <c r="BW77">
        <v>1</v>
      </c>
      <c r="BX77">
        <v>1</v>
      </c>
      <c r="BZ77">
        <v>0</v>
      </c>
      <c r="CA77">
        <v>0</v>
      </c>
      <c r="CF77">
        <v>0</v>
      </c>
      <c r="CG77">
        <v>0</v>
      </c>
      <c r="CM77">
        <v>0</v>
      </c>
      <c r="CO77">
        <v>0</v>
      </c>
      <c r="CP77">
        <f t="shared" si="60"/>
        <v>808.4</v>
      </c>
      <c r="CQ77">
        <f t="shared" si="61"/>
        <v>202.1</v>
      </c>
      <c r="CR77">
        <f t="shared" si="62"/>
        <v>0</v>
      </c>
      <c r="CS77">
        <f t="shared" si="63"/>
        <v>0</v>
      </c>
      <c r="CT77">
        <f t="shared" si="64"/>
        <v>0</v>
      </c>
      <c r="CU77">
        <f t="shared" si="65"/>
        <v>0</v>
      </c>
      <c r="CV77">
        <f t="shared" si="66"/>
        <v>0</v>
      </c>
      <c r="CW77">
        <f t="shared" si="67"/>
        <v>0</v>
      </c>
      <c r="CX77">
        <f t="shared" si="68"/>
        <v>0</v>
      </c>
      <c r="CY77">
        <f t="shared" si="69"/>
        <v>0</v>
      </c>
      <c r="CZ77">
        <f t="shared" si="70"/>
        <v>0</v>
      </c>
      <c r="DN77">
        <v>0</v>
      </c>
      <c r="DO77">
        <v>0</v>
      </c>
      <c r="DP77">
        <v>1</v>
      </c>
      <c r="DQ77">
        <v>1</v>
      </c>
      <c r="DR77">
        <v>1</v>
      </c>
      <c r="DS77">
        <v>1</v>
      </c>
      <c r="DT77">
        <v>1</v>
      </c>
      <c r="DU77">
        <v>1003</v>
      </c>
      <c r="DV77" t="s">
        <v>155</v>
      </c>
      <c r="DW77" t="s">
        <v>155</v>
      </c>
      <c r="DX77">
        <v>1</v>
      </c>
      <c r="EE77">
        <v>9203540</v>
      </c>
      <c r="EF77">
        <v>0</v>
      </c>
      <c r="EH77">
        <v>0</v>
      </c>
      <c r="EJ77">
        <v>4</v>
      </c>
      <c r="EK77">
        <v>0</v>
      </c>
      <c r="EL77" t="s">
        <v>146</v>
      </c>
      <c r="EM77" t="s">
        <v>147</v>
      </c>
      <c r="EQ77">
        <v>0</v>
      </c>
      <c r="ER77">
        <v>202.1</v>
      </c>
      <c r="ES77">
        <v>202.1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Q77">
        <v>0</v>
      </c>
      <c r="FR77">
        <f t="shared" si="71"/>
        <v>0</v>
      </c>
      <c r="FS77">
        <v>0</v>
      </c>
      <c r="FX77">
        <v>0</v>
      </c>
      <c r="FY77">
        <v>0</v>
      </c>
    </row>
    <row r="78" spans="1:181" ht="12.75">
      <c r="A78">
        <v>17</v>
      </c>
      <c r="B78">
        <v>1</v>
      </c>
      <c r="E78" t="s">
        <v>77</v>
      </c>
      <c r="F78" t="s">
        <v>144</v>
      </c>
      <c r="G78" t="s">
        <v>158</v>
      </c>
      <c r="H78" t="s">
        <v>40</v>
      </c>
      <c r="I78">
        <v>29</v>
      </c>
      <c r="J78">
        <v>0</v>
      </c>
      <c r="O78">
        <f t="shared" si="40"/>
        <v>10805.4</v>
      </c>
      <c r="P78">
        <f t="shared" si="41"/>
        <v>10805.4</v>
      </c>
      <c r="Q78">
        <f t="shared" si="42"/>
        <v>0</v>
      </c>
      <c r="R78">
        <f t="shared" si="43"/>
        <v>0</v>
      </c>
      <c r="S78">
        <f t="shared" si="44"/>
        <v>0</v>
      </c>
      <c r="T78">
        <f t="shared" si="45"/>
        <v>0</v>
      </c>
      <c r="U78">
        <f t="shared" si="46"/>
        <v>0</v>
      </c>
      <c r="V78">
        <f t="shared" si="47"/>
        <v>0</v>
      </c>
      <c r="W78">
        <f t="shared" si="48"/>
        <v>0</v>
      </c>
      <c r="X78">
        <f t="shared" si="49"/>
        <v>0</v>
      </c>
      <c r="Y78">
        <f t="shared" si="50"/>
        <v>0</v>
      </c>
      <c r="AA78">
        <v>0</v>
      </c>
      <c r="AB78">
        <f t="shared" si="51"/>
        <v>372.6</v>
      </c>
      <c r="AC78">
        <f t="shared" si="52"/>
        <v>372.6</v>
      </c>
      <c r="AD78">
        <f t="shared" si="53"/>
        <v>0</v>
      </c>
      <c r="AE78">
        <f t="shared" si="54"/>
        <v>0</v>
      </c>
      <c r="AF78">
        <f t="shared" si="55"/>
        <v>0</v>
      </c>
      <c r="AG78">
        <f t="shared" si="56"/>
        <v>0</v>
      </c>
      <c r="AH78">
        <f t="shared" si="57"/>
        <v>0</v>
      </c>
      <c r="AI78">
        <f t="shared" si="58"/>
        <v>0</v>
      </c>
      <c r="AJ78">
        <f t="shared" si="59"/>
        <v>0</v>
      </c>
      <c r="AK78">
        <v>372.6</v>
      </c>
      <c r="AL78">
        <v>372.6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1</v>
      </c>
      <c r="AW78">
        <v>1</v>
      </c>
      <c r="AX78">
        <v>1</v>
      </c>
      <c r="AY78">
        <v>1</v>
      </c>
      <c r="AZ78">
        <v>1</v>
      </c>
      <c r="BA78">
        <v>1</v>
      </c>
      <c r="BB78">
        <v>1</v>
      </c>
      <c r="BC78">
        <v>1</v>
      </c>
      <c r="BH78">
        <v>3</v>
      </c>
      <c r="BI78">
        <v>4</v>
      </c>
      <c r="BM78">
        <v>0</v>
      </c>
      <c r="BN78">
        <v>0</v>
      </c>
      <c r="BP78">
        <v>0</v>
      </c>
      <c r="BQ78">
        <v>0</v>
      </c>
      <c r="BR78">
        <v>0</v>
      </c>
      <c r="BS78">
        <v>1</v>
      </c>
      <c r="BT78">
        <v>1</v>
      </c>
      <c r="BU78">
        <v>1</v>
      </c>
      <c r="BV78">
        <v>1</v>
      </c>
      <c r="BW78">
        <v>1</v>
      </c>
      <c r="BX78">
        <v>1</v>
      </c>
      <c r="BZ78">
        <v>0</v>
      </c>
      <c r="CA78">
        <v>0</v>
      </c>
      <c r="CF78">
        <v>0</v>
      </c>
      <c r="CG78">
        <v>0</v>
      </c>
      <c r="CM78">
        <v>0</v>
      </c>
      <c r="CO78">
        <v>0</v>
      </c>
      <c r="CP78">
        <f t="shared" si="60"/>
        <v>10805.4</v>
      </c>
      <c r="CQ78">
        <f t="shared" si="61"/>
        <v>372.6</v>
      </c>
      <c r="CR78">
        <f t="shared" si="62"/>
        <v>0</v>
      </c>
      <c r="CS78">
        <f t="shared" si="63"/>
        <v>0</v>
      </c>
      <c r="CT78">
        <f t="shared" si="64"/>
        <v>0</v>
      </c>
      <c r="CU78">
        <f t="shared" si="65"/>
        <v>0</v>
      </c>
      <c r="CV78">
        <f t="shared" si="66"/>
        <v>0</v>
      </c>
      <c r="CW78">
        <f t="shared" si="67"/>
        <v>0</v>
      </c>
      <c r="CX78">
        <f t="shared" si="68"/>
        <v>0</v>
      </c>
      <c r="CY78">
        <f t="shared" si="69"/>
        <v>0</v>
      </c>
      <c r="CZ78">
        <f t="shared" si="70"/>
        <v>0</v>
      </c>
      <c r="DN78">
        <v>0</v>
      </c>
      <c r="DO78">
        <v>0</v>
      </c>
      <c r="DP78">
        <v>1</v>
      </c>
      <c r="DQ78">
        <v>1</v>
      </c>
      <c r="DR78">
        <v>1</v>
      </c>
      <c r="DS78">
        <v>1</v>
      </c>
      <c r="DT78">
        <v>1</v>
      </c>
      <c r="DU78">
        <v>1010</v>
      </c>
      <c r="DV78" t="s">
        <v>40</v>
      </c>
      <c r="DW78" t="s">
        <v>40</v>
      </c>
      <c r="DX78">
        <v>1</v>
      </c>
      <c r="EE78">
        <v>9203540</v>
      </c>
      <c r="EF78">
        <v>0</v>
      </c>
      <c r="EH78">
        <v>0</v>
      </c>
      <c r="EJ78">
        <v>4</v>
      </c>
      <c r="EK78">
        <v>0</v>
      </c>
      <c r="EL78" t="s">
        <v>146</v>
      </c>
      <c r="EM78" t="s">
        <v>147</v>
      </c>
      <c r="EQ78">
        <v>0</v>
      </c>
      <c r="ER78">
        <v>372.6</v>
      </c>
      <c r="ES78">
        <v>372.6</v>
      </c>
      <c r="ET78">
        <v>0</v>
      </c>
      <c r="EU78">
        <v>0</v>
      </c>
      <c r="EV78">
        <v>0</v>
      </c>
      <c r="EW78">
        <v>0</v>
      </c>
      <c r="EX78">
        <v>0</v>
      </c>
      <c r="EY78">
        <v>0</v>
      </c>
      <c r="EZ78">
        <v>0</v>
      </c>
      <c r="FQ78">
        <v>0</v>
      </c>
      <c r="FR78">
        <f t="shared" si="71"/>
        <v>0</v>
      </c>
      <c r="FS78">
        <v>0</v>
      </c>
      <c r="FX78">
        <v>0</v>
      </c>
      <c r="FY78">
        <v>0</v>
      </c>
    </row>
    <row r="79" spans="1:181" ht="12.75">
      <c r="A79">
        <v>17</v>
      </c>
      <c r="B79">
        <v>1</v>
      </c>
      <c r="E79" t="s">
        <v>83</v>
      </c>
      <c r="F79" t="s">
        <v>144</v>
      </c>
      <c r="G79" t="s">
        <v>159</v>
      </c>
      <c r="H79" t="s">
        <v>40</v>
      </c>
      <c r="I79">
        <v>1200</v>
      </c>
      <c r="J79">
        <v>0</v>
      </c>
      <c r="O79">
        <f t="shared" si="40"/>
        <v>4920</v>
      </c>
      <c r="P79">
        <f t="shared" si="41"/>
        <v>4920</v>
      </c>
      <c r="Q79">
        <f t="shared" si="42"/>
        <v>0</v>
      </c>
      <c r="R79">
        <f t="shared" si="43"/>
        <v>0</v>
      </c>
      <c r="S79">
        <f t="shared" si="44"/>
        <v>0</v>
      </c>
      <c r="T79">
        <f t="shared" si="45"/>
        <v>0</v>
      </c>
      <c r="U79">
        <f t="shared" si="46"/>
        <v>0</v>
      </c>
      <c r="V79">
        <f t="shared" si="47"/>
        <v>0</v>
      </c>
      <c r="W79">
        <f t="shared" si="48"/>
        <v>0</v>
      </c>
      <c r="X79">
        <f t="shared" si="49"/>
        <v>0</v>
      </c>
      <c r="Y79">
        <f t="shared" si="50"/>
        <v>0</v>
      </c>
      <c r="AA79">
        <v>0</v>
      </c>
      <c r="AB79">
        <f t="shared" si="51"/>
        <v>4.1</v>
      </c>
      <c r="AC79">
        <f t="shared" si="52"/>
        <v>4.1</v>
      </c>
      <c r="AD79">
        <f t="shared" si="53"/>
        <v>0</v>
      </c>
      <c r="AE79">
        <f t="shared" si="54"/>
        <v>0</v>
      </c>
      <c r="AF79">
        <f t="shared" si="55"/>
        <v>0</v>
      </c>
      <c r="AG79">
        <f t="shared" si="56"/>
        <v>0</v>
      </c>
      <c r="AH79">
        <f t="shared" si="57"/>
        <v>0</v>
      </c>
      <c r="AI79">
        <f t="shared" si="58"/>
        <v>0</v>
      </c>
      <c r="AJ79">
        <f t="shared" si="59"/>
        <v>0</v>
      </c>
      <c r="AK79">
        <v>4.1</v>
      </c>
      <c r="AL79">
        <v>4.1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1</v>
      </c>
      <c r="AW79">
        <v>1</v>
      </c>
      <c r="AX79">
        <v>1</v>
      </c>
      <c r="AY79">
        <v>1</v>
      </c>
      <c r="AZ79">
        <v>1</v>
      </c>
      <c r="BA79">
        <v>1</v>
      </c>
      <c r="BB79">
        <v>1</v>
      </c>
      <c r="BC79">
        <v>1</v>
      </c>
      <c r="BH79">
        <v>3</v>
      </c>
      <c r="BI79">
        <v>4</v>
      </c>
      <c r="BM79">
        <v>0</v>
      </c>
      <c r="BN79">
        <v>0</v>
      </c>
      <c r="BP79">
        <v>0</v>
      </c>
      <c r="BQ79">
        <v>0</v>
      </c>
      <c r="BR79">
        <v>0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Z79">
        <v>0</v>
      </c>
      <c r="CA79">
        <v>0</v>
      </c>
      <c r="CF79">
        <v>0</v>
      </c>
      <c r="CG79">
        <v>0</v>
      </c>
      <c r="CM79">
        <v>0</v>
      </c>
      <c r="CO79">
        <v>0</v>
      </c>
      <c r="CP79">
        <f t="shared" si="60"/>
        <v>4920</v>
      </c>
      <c r="CQ79">
        <f t="shared" si="61"/>
        <v>4.1</v>
      </c>
      <c r="CR79">
        <f t="shared" si="62"/>
        <v>0</v>
      </c>
      <c r="CS79">
        <f t="shared" si="63"/>
        <v>0</v>
      </c>
      <c r="CT79">
        <f t="shared" si="64"/>
        <v>0</v>
      </c>
      <c r="CU79">
        <f t="shared" si="65"/>
        <v>0</v>
      </c>
      <c r="CV79">
        <f t="shared" si="66"/>
        <v>0</v>
      </c>
      <c r="CW79">
        <f t="shared" si="67"/>
        <v>0</v>
      </c>
      <c r="CX79">
        <f t="shared" si="68"/>
        <v>0</v>
      </c>
      <c r="CY79">
        <f t="shared" si="69"/>
        <v>0</v>
      </c>
      <c r="CZ79">
        <f t="shared" si="70"/>
        <v>0</v>
      </c>
      <c r="DN79">
        <v>0</v>
      </c>
      <c r="DO79">
        <v>0</v>
      </c>
      <c r="DP79">
        <v>1</v>
      </c>
      <c r="DQ79">
        <v>1</v>
      </c>
      <c r="DR79">
        <v>1</v>
      </c>
      <c r="DS79">
        <v>1</v>
      </c>
      <c r="DT79">
        <v>1</v>
      </c>
      <c r="DU79">
        <v>1010</v>
      </c>
      <c r="DV79" t="s">
        <v>40</v>
      </c>
      <c r="DW79" t="s">
        <v>40</v>
      </c>
      <c r="DX79">
        <v>1</v>
      </c>
      <c r="EE79">
        <v>9203540</v>
      </c>
      <c r="EF79">
        <v>0</v>
      </c>
      <c r="EH79">
        <v>0</v>
      </c>
      <c r="EJ79">
        <v>4</v>
      </c>
      <c r="EK79">
        <v>0</v>
      </c>
      <c r="EL79" t="s">
        <v>146</v>
      </c>
      <c r="EM79" t="s">
        <v>147</v>
      </c>
      <c r="EQ79">
        <v>0</v>
      </c>
      <c r="ER79">
        <v>4.1</v>
      </c>
      <c r="ES79">
        <v>4.1</v>
      </c>
      <c r="ET79">
        <v>0</v>
      </c>
      <c r="EU79">
        <v>0</v>
      </c>
      <c r="EV79">
        <v>0</v>
      </c>
      <c r="EW79">
        <v>0</v>
      </c>
      <c r="EX79">
        <v>0</v>
      </c>
      <c r="EY79">
        <v>0</v>
      </c>
      <c r="EZ79">
        <v>0</v>
      </c>
      <c r="FQ79">
        <v>0</v>
      </c>
      <c r="FR79">
        <f t="shared" si="71"/>
        <v>0</v>
      </c>
      <c r="FS79">
        <v>0</v>
      </c>
      <c r="FX79">
        <v>0</v>
      </c>
      <c r="FY79">
        <v>0</v>
      </c>
    </row>
    <row r="80" spans="1:181" ht="12.75">
      <c r="A80">
        <v>17</v>
      </c>
      <c r="B80">
        <v>1</v>
      </c>
      <c r="E80" t="s">
        <v>87</v>
      </c>
      <c r="F80" t="s">
        <v>144</v>
      </c>
      <c r="G80" t="s">
        <v>160</v>
      </c>
      <c r="H80" t="s">
        <v>40</v>
      </c>
      <c r="I80">
        <v>3</v>
      </c>
      <c r="J80">
        <v>0</v>
      </c>
      <c r="O80">
        <f t="shared" si="40"/>
        <v>603.9</v>
      </c>
      <c r="P80">
        <f t="shared" si="41"/>
        <v>603.9</v>
      </c>
      <c r="Q80">
        <f t="shared" si="42"/>
        <v>0</v>
      </c>
      <c r="R80">
        <f t="shared" si="43"/>
        <v>0</v>
      </c>
      <c r="S80">
        <f t="shared" si="44"/>
        <v>0</v>
      </c>
      <c r="T80">
        <f t="shared" si="45"/>
        <v>0</v>
      </c>
      <c r="U80">
        <f t="shared" si="46"/>
        <v>0</v>
      </c>
      <c r="V80">
        <f t="shared" si="47"/>
        <v>0</v>
      </c>
      <c r="W80">
        <f t="shared" si="48"/>
        <v>0</v>
      </c>
      <c r="X80">
        <f t="shared" si="49"/>
        <v>0</v>
      </c>
      <c r="Y80">
        <f t="shared" si="50"/>
        <v>0</v>
      </c>
      <c r="AA80">
        <v>0</v>
      </c>
      <c r="AB80">
        <f t="shared" si="51"/>
        <v>201.3</v>
      </c>
      <c r="AC80">
        <f t="shared" si="52"/>
        <v>201.3</v>
      </c>
      <c r="AD80">
        <f t="shared" si="53"/>
        <v>0</v>
      </c>
      <c r="AE80">
        <f t="shared" si="54"/>
        <v>0</v>
      </c>
      <c r="AF80">
        <f t="shared" si="55"/>
        <v>0</v>
      </c>
      <c r="AG80">
        <f t="shared" si="56"/>
        <v>0</v>
      </c>
      <c r="AH80">
        <f t="shared" si="57"/>
        <v>0</v>
      </c>
      <c r="AI80">
        <f t="shared" si="58"/>
        <v>0</v>
      </c>
      <c r="AJ80">
        <f t="shared" si="59"/>
        <v>0</v>
      </c>
      <c r="AK80">
        <v>201.3</v>
      </c>
      <c r="AL80">
        <v>201.3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1</v>
      </c>
      <c r="AW80">
        <v>1</v>
      </c>
      <c r="AX80">
        <v>1</v>
      </c>
      <c r="AY80">
        <v>1</v>
      </c>
      <c r="AZ80">
        <v>1</v>
      </c>
      <c r="BA80">
        <v>1</v>
      </c>
      <c r="BB80">
        <v>1</v>
      </c>
      <c r="BC80">
        <v>1</v>
      </c>
      <c r="BH80">
        <v>3</v>
      </c>
      <c r="BI80">
        <v>4</v>
      </c>
      <c r="BM80">
        <v>0</v>
      </c>
      <c r="BN80">
        <v>0</v>
      </c>
      <c r="BP80">
        <v>0</v>
      </c>
      <c r="BQ80">
        <v>0</v>
      </c>
      <c r="BR80">
        <v>0</v>
      </c>
      <c r="BS80">
        <v>1</v>
      </c>
      <c r="BT80">
        <v>1</v>
      </c>
      <c r="BU80">
        <v>1</v>
      </c>
      <c r="BV80">
        <v>1</v>
      </c>
      <c r="BW80">
        <v>1</v>
      </c>
      <c r="BX80">
        <v>1</v>
      </c>
      <c r="BZ80">
        <v>0</v>
      </c>
      <c r="CA80">
        <v>0</v>
      </c>
      <c r="CF80">
        <v>0</v>
      </c>
      <c r="CG80">
        <v>0</v>
      </c>
      <c r="CM80">
        <v>0</v>
      </c>
      <c r="CO80">
        <v>0</v>
      </c>
      <c r="CP80">
        <f t="shared" si="60"/>
        <v>603.9</v>
      </c>
      <c r="CQ80">
        <f t="shared" si="61"/>
        <v>201.3</v>
      </c>
      <c r="CR80">
        <f t="shared" si="62"/>
        <v>0</v>
      </c>
      <c r="CS80">
        <f t="shared" si="63"/>
        <v>0</v>
      </c>
      <c r="CT80">
        <f t="shared" si="64"/>
        <v>0</v>
      </c>
      <c r="CU80">
        <f t="shared" si="65"/>
        <v>0</v>
      </c>
      <c r="CV80">
        <f t="shared" si="66"/>
        <v>0</v>
      </c>
      <c r="CW80">
        <f t="shared" si="67"/>
        <v>0</v>
      </c>
      <c r="CX80">
        <f t="shared" si="68"/>
        <v>0</v>
      </c>
      <c r="CY80">
        <f t="shared" si="69"/>
        <v>0</v>
      </c>
      <c r="CZ80">
        <f t="shared" si="70"/>
        <v>0</v>
      </c>
      <c r="DN80">
        <v>0</v>
      </c>
      <c r="DO80">
        <v>0</v>
      </c>
      <c r="DP80">
        <v>1</v>
      </c>
      <c r="DQ80">
        <v>1</v>
      </c>
      <c r="DR80">
        <v>1</v>
      </c>
      <c r="DS80">
        <v>1</v>
      </c>
      <c r="DT80">
        <v>1</v>
      </c>
      <c r="DU80">
        <v>1010</v>
      </c>
      <c r="DV80" t="s">
        <v>40</v>
      </c>
      <c r="DW80" t="s">
        <v>40</v>
      </c>
      <c r="DX80">
        <v>1</v>
      </c>
      <c r="EE80">
        <v>9203540</v>
      </c>
      <c r="EF80">
        <v>0</v>
      </c>
      <c r="EH80">
        <v>0</v>
      </c>
      <c r="EJ80">
        <v>4</v>
      </c>
      <c r="EK80">
        <v>0</v>
      </c>
      <c r="EL80" t="s">
        <v>146</v>
      </c>
      <c r="EM80" t="s">
        <v>147</v>
      </c>
      <c r="EQ80">
        <v>0</v>
      </c>
      <c r="ER80">
        <v>201.3</v>
      </c>
      <c r="ES80">
        <v>201.3</v>
      </c>
      <c r="ET80">
        <v>0</v>
      </c>
      <c r="EU80">
        <v>0</v>
      </c>
      <c r="EV80">
        <v>0</v>
      </c>
      <c r="EW80">
        <v>0</v>
      </c>
      <c r="EX80">
        <v>0</v>
      </c>
      <c r="EY80">
        <v>0</v>
      </c>
      <c r="EZ80">
        <v>0</v>
      </c>
      <c r="FQ80">
        <v>0</v>
      </c>
      <c r="FR80">
        <f t="shared" si="71"/>
        <v>0</v>
      </c>
      <c r="FS80">
        <v>0</v>
      </c>
      <c r="FX80">
        <v>0</v>
      </c>
      <c r="FY80">
        <v>0</v>
      </c>
    </row>
    <row r="81" spans="1:181" ht="12.75">
      <c r="A81">
        <v>17</v>
      </c>
      <c r="B81">
        <v>1</v>
      </c>
      <c r="E81" t="s">
        <v>91</v>
      </c>
      <c r="F81" t="s">
        <v>144</v>
      </c>
      <c r="G81" t="s">
        <v>161</v>
      </c>
      <c r="H81" t="s">
        <v>40</v>
      </c>
      <c r="I81">
        <v>1</v>
      </c>
      <c r="J81">
        <v>0</v>
      </c>
      <c r="O81">
        <f t="shared" si="40"/>
        <v>2645</v>
      </c>
      <c r="P81">
        <f t="shared" si="41"/>
        <v>2645</v>
      </c>
      <c r="Q81">
        <f t="shared" si="42"/>
        <v>0</v>
      </c>
      <c r="R81">
        <f t="shared" si="43"/>
        <v>0</v>
      </c>
      <c r="S81">
        <f t="shared" si="44"/>
        <v>0</v>
      </c>
      <c r="T81">
        <f t="shared" si="45"/>
        <v>0</v>
      </c>
      <c r="U81">
        <f t="shared" si="46"/>
        <v>0</v>
      </c>
      <c r="V81">
        <f t="shared" si="47"/>
        <v>0</v>
      </c>
      <c r="W81">
        <f t="shared" si="48"/>
        <v>0</v>
      </c>
      <c r="X81">
        <f t="shared" si="49"/>
        <v>0</v>
      </c>
      <c r="Y81">
        <f t="shared" si="50"/>
        <v>0</v>
      </c>
      <c r="AA81">
        <v>0</v>
      </c>
      <c r="AB81">
        <f t="shared" si="51"/>
        <v>2645</v>
      </c>
      <c r="AC81">
        <f t="shared" si="52"/>
        <v>2645</v>
      </c>
      <c r="AD81">
        <f t="shared" si="53"/>
        <v>0</v>
      </c>
      <c r="AE81">
        <f t="shared" si="54"/>
        <v>0</v>
      </c>
      <c r="AF81">
        <f t="shared" si="55"/>
        <v>0</v>
      </c>
      <c r="AG81">
        <f t="shared" si="56"/>
        <v>0</v>
      </c>
      <c r="AH81">
        <f t="shared" si="57"/>
        <v>0</v>
      </c>
      <c r="AI81">
        <f t="shared" si="58"/>
        <v>0</v>
      </c>
      <c r="AJ81">
        <f t="shared" si="59"/>
        <v>0</v>
      </c>
      <c r="AK81">
        <v>2645</v>
      </c>
      <c r="AL81">
        <v>2645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1</v>
      </c>
      <c r="AW81">
        <v>1</v>
      </c>
      <c r="AX81">
        <v>1</v>
      </c>
      <c r="AY81">
        <v>1</v>
      </c>
      <c r="AZ81">
        <v>1</v>
      </c>
      <c r="BA81">
        <v>1</v>
      </c>
      <c r="BB81">
        <v>1</v>
      </c>
      <c r="BC81">
        <v>1</v>
      </c>
      <c r="BH81">
        <v>3</v>
      </c>
      <c r="BI81">
        <v>4</v>
      </c>
      <c r="BM81">
        <v>0</v>
      </c>
      <c r="BN81">
        <v>0</v>
      </c>
      <c r="BP81">
        <v>0</v>
      </c>
      <c r="BQ81">
        <v>0</v>
      </c>
      <c r="BR81">
        <v>0</v>
      </c>
      <c r="BS81">
        <v>1</v>
      </c>
      <c r="BT81">
        <v>1</v>
      </c>
      <c r="BU81">
        <v>1</v>
      </c>
      <c r="BV81">
        <v>1</v>
      </c>
      <c r="BW81">
        <v>1</v>
      </c>
      <c r="BX81">
        <v>1</v>
      </c>
      <c r="BZ81">
        <v>0</v>
      </c>
      <c r="CA81">
        <v>0</v>
      </c>
      <c r="CF81">
        <v>0</v>
      </c>
      <c r="CG81">
        <v>0</v>
      </c>
      <c r="CM81">
        <v>0</v>
      </c>
      <c r="CO81">
        <v>0</v>
      </c>
      <c r="CP81">
        <f t="shared" si="60"/>
        <v>2645</v>
      </c>
      <c r="CQ81">
        <f t="shared" si="61"/>
        <v>2645</v>
      </c>
      <c r="CR81">
        <f t="shared" si="62"/>
        <v>0</v>
      </c>
      <c r="CS81">
        <f t="shared" si="63"/>
        <v>0</v>
      </c>
      <c r="CT81">
        <f t="shared" si="64"/>
        <v>0</v>
      </c>
      <c r="CU81">
        <f t="shared" si="65"/>
        <v>0</v>
      </c>
      <c r="CV81">
        <f t="shared" si="66"/>
        <v>0</v>
      </c>
      <c r="CW81">
        <f t="shared" si="67"/>
        <v>0</v>
      </c>
      <c r="CX81">
        <f t="shared" si="68"/>
        <v>0</v>
      </c>
      <c r="CY81">
        <f t="shared" si="69"/>
        <v>0</v>
      </c>
      <c r="CZ81">
        <f t="shared" si="70"/>
        <v>0</v>
      </c>
      <c r="DN81">
        <v>0</v>
      </c>
      <c r="DO81">
        <v>0</v>
      </c>
      <c r="DP81">
        <v>1</v>
      </c>
      <c r="DQ81">
        <v>1</v>
      </c>
      <c r="DR81">
        <v>1</v>
      </c>
      <c r="DS81">
        <v>1</v>
      </c>
      <c r="DT81">
        <v>1</v>
      </c>
      <c r="DU81">
        <v>1010</v>
      </c>
      <c r="DV81" t="s">
        <v>40</v>
      </c>
      <c r="DW81" t="s">
        <v>40</v>
      </c>
      <c r="DX81">
        <v>1</v>
      </c>
      <c r="EE81">
        <v>9203540</v>
      </c>
      <c r="EF81">
        <v>0</v>
      </c>
      <c r="EH81">
        <v>0</v>
      </c>
      <c r="EJ81">
        <v>4</v>
      </c>
      <c r="EK81">
        <v>0</v>
      </c>
      <c r="EL81" t="s">
        <v>146</v>
      </c>
      <c r="EM81" t="s">
        <v>147</v>
      </c>
      <c r="EQ81">
        <v>0</v>
      </c>
      <c r="ER81">
        <v>2645</v>
      </c>
      <c r="ES81">
        <v>2645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Q81">
        <v>0</v>
      </c>
      <c r="FR81">
        <f t="shared" si="71"/>
        <v>0</v>
      </c>
      <c r="FS81">
        <v>0</v>
      </c>
      <c r="FX81">
        <v>0</v>
      </c>
      <c r="FY81">
        <v>0</v>
      </c>
    </row>
    <row r="82" spans="1:181" ht="12.75">
      <c r="A82">
        <v>17</v>
      </c>
      <c r="B82">
        <v>1</v>
      </c>
      <c r="E82" t="s">
        <v>95</v>
      </c>
      <c r="F82" t="s">
        <v>144</v>
      </c>
      <c r="G82" t="s">
        <v>162</v>
      </c>
      <c r="H82" t="s">
        <v>155</v>
      </c>
      <c r="I82">
        <v>50</v>
      </c>
      <c r="J82">
        <v>0</v>
      </c>
      <c r="O82">
        <f t="shared" si="40"/>
        <v>1610</v>
      </c>
      <c r="P82">
        <f t="shared" si="41"/>
        <v>1610</v>
      </c>
      <c r="Q82">
        <f t="shared" si="42"/>
        <v>0</v>
      </c>
      <c r="R82">
        <f t="shared" si="43"/>
        <v>0</v>
      </c>
      <c r="S82">
        <f t="shared" si="44"/>
        <v>0</v>
      </c>
      <c r="T82">
        <f t="shared" si="45"/>
        <v>0</v>
      </c>
      <c r="U82">
        <f t="shared" si="46"/>
        <v>0</v>
      </c>
      <c r="V82">
        <f t="shared" si="47"/>
        <v>0</v>
      </c>
      <c r="W82">
        <f t="shared" si="48"/>
        <v>0</v>
      </c>
      <c r="X82">
        <f t="shared" si="49"/>
        <v>0</v>
      </c>
      <c r="Y82">
        <f t="shared" si="50"/>
        <v>0</v>
      </c>
      <c r="AA82">
        <v>0</v>
      </c>
      <c r="AB82">
        <f t="shared" si="51"/>
        <v>32.2</v>
      </c>
      <c r="AC82">
        <f t="shared" si="52"/>
        <v>32.2</v>
      </c>
      <c r="AD82">
        <f t="shared" si="53"/>
        <v>0</v>
      </c>
      <c r="AE82">
        <f t="shared" si="54"/>
        <v>0</v>
      </c>
      <c r="AF82">
        <f t="shared" si="55"/>
        <v>0</v>
      </c>
      <c r="AG82">
        <f t="shared" si="56"/>
        <v>0</v>
      </c>
      <c r="AH82">
        <f t="shared" si="57"/>
        <v>0</v>
      </c>
      <c r="AI82">
        <f t="shared" si="58"/>
        <v>0</v>
      </c>
      <c r="AJ82">
        <f t="shared" si="59"/>
        <v>0</v>
      </c>
      <c r="AK82">
        <v>32.2</v>
      </c>
      <c r="AL82">
        <v>32.2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1</v>
      </c>
      <c r="AW82">
        <v>1</v>
      </c>
      <c r="AX82">
        <v>1</v>
      </c>
      <c r="AY82">
        <v>1</v>
      </c>
      <c r="AZ82">
        <v>1</v>
      </c>
      <c r="BA82">
        <v>1</v>
      </c>
      <c r="BB82">
        <v>1</v>
      </c>
      <c r="BC82">
        <v>1</v>
      </c>
      <c r="BH82">
        <v>3</v>
      </c>
      <c r="BI82">
        <v>4</v>
      </c>
      <c r="BM82">
        <v>0</v>
      </c>
      <c r="BN82">
        <v>0</v>
      </c>
      <c r="BP82">
        <v>0</v>
      </c>
      <c r="BQ82">
        <v>0</v>
      </c>
      <c r="BR82">
        <v>0</v>
      </c>
      <c r="BS82">
        <v>1</v>
      </c>
      <c r="BT82">
        <v>1</v>
      </c>
      <c r="BU82">
        <v>1</v>
      </c>
      <c r="BV82">
        <v>1</v>
      </c>
      <c r="BW82">
        <v>1</v>
      </c>
      <c r="BX82">
        <v>1</v>
      </c>
      <c r="BZ82">
        <v>0</v>
      </c>
      <c r="CA82">
        <v>0</v>
      </c>
      <c r="CF82">
        <v>0</v>
      </c>
      <c r="CG82">
        <v>0</v>
      </c>
      <c r="CM82">
        <v>0</v>
      </c>
      <c r="CO82">
        <v>0</v>
      </c>
      <c r="CP82">
        <f t="shared" si="60"/>
        <v>1610</v>
      </c>
      <c r="CQ82">
        <f t="shared" si="61"/>
        <v>32.2</v>
      </c>
      <c r="CR82">
        <f t="shared" si="62"/>
        <v>0</v>
      </c>
      <c r="CS82">
        <f t="shared" si="63"/>
        <v>0</v>
      </c>
      <c r="CT82">
        <f t="shared" si="64"/>
        <v>0</v>
      </c>
      <c r="CU82">
        <f t="shared" si="65"/>
        <v>0</v>
      </c>
      <c r="CV82">
        <f t="shared" si="66"/>
        <v>0</v>
      </c>
      <c r="CW82">
        <f t="shared" si="67"/>
        <v>0</v>
      </c>
      <c r="CX82">
        <f t="shared" si="68"/>
        <v>0</v>
      </c>
      <c r="CY82">
        <f t="shared" si="69"/>
        <v>0</v>
      </c>
      <c r="CZ82">
        <f t="shared" si="70"/>
        <v>0</v>
      </c>
      <c r="DN82">
        <v>0</v>
      </c>
      <c r="DO82">
        <v>0</v>
      </c>
      <c r="DP82">
        <v>1</v>
      </c>
      <c r="DQ82">
        <v>1</v>
      </c>
      <c r="DR82">
        <v>1</v>
      </c>
      <c r="DS82">
        <v>1</v>
      </c>
      <c r="DT82">
        <v>1</v>
      </c>
      <c r="DU82">
        <v>1003</v>
      </c>
      <c r="DV82" t="s">
        <v>155</v>
      </c>
      <c r="DW82" t="s">
        <v>155</v>
      </c>
      <c r="DX82">
        <v>1</v>
      </c>
      <c r="EE82">
        <v>9203540</v>
      </c>
      <c r="EF82">
        <v>0</v>
      </c>
      <c r="EH82">
        <v>0</v>
      </c>
      <c r="EJ82">
        <v>4</v>
      </c>
      <c r="EK82">
        <v>0</v>
      </c>
      <c r="EL82" t="s">
        <v>146</v>
      </c>
      <c r="EM82" t="s">
        <v>147</v>
      </c>
      <c r="EQ82">
        <v>0</v>
      </c>
      <c r="ER82">
        <v>32.2</v>
      </c>
      <c r="ES82">
        <v>32.2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Q82">
        <v>0</v>
      </c>
      <c r="FR82">
        <f t="shared" si="71"/>
        <v>0</v>
      </c>
      <c r="FS82">
        <v>0</v>
      </c>
      <c r="FX82">
        <v>0</v>
      </c>
      <c r="FY82">
        <v>0</v>
      </c>
    </row>
    <row r="83" spans="1:181" ht="12.75">
      <c r="A83">
        <v>17</v>
      </c>
      <c r="B83">
        <v>1</v>
      </c>
      <c r="E83" t="s">
        <v>99</v>
      </c>
      <c r="F83" t="s">
        <v>144</v>
      </c>
      <c r="G83" t="s">
        <v>163</v>
      </c>
      <c r="H83" t="s">
        <v>40</v>
      </c>
      <c r="I83">
        <v>2</v>
      </c>
      <c r="J83">
        <v>0</v>
      </c>
      <c r="O83">
        <f t="shared" si="40"/>
        <v>772.8</v>
      </c>
      <c r="P83">
        <f t="shared" si="41"/>
        <v>772.8</v>
      </c>
      <c r="Q83">
        <f t="shared" si="42"/>
        <v>0</v>
      </c>
      <c r="R83">
        <f t="shared" si="43"/>
        <v>0</v>
      </c>
      <c r="S83">
        <f t="shared" si="44"/>
        <v>0</v>
      </c>
      <c r="T83">
        <f t="shared" si="45"/>
        <v>0</v>
      </c>
      <c r="U83">
        <f t="shared" si="46"/>
        <v>0</v>
      </c>
      <c r="V83">
        <f t="shared" si="47"/>
        <v>0</v>
      </c>
      <c r="W83">
        <f t="shared" si="48"/>
        <v>0</v>
      </c>
      <c r="X83">
        <f t="shared" si="49"/>
        <v>0</v>
      </c>
      <c r="Y83">
        <f t="shared" si="50"/>
        <v>0</v>
      </c>
      <c r="AA83">
        <v>0</v>
      </c>
      <c r="AB83">
        <f t="shared" si="51"/>
        <v>386.4</v>
      </c>
      <c r="AC83">
        <f t="shared" si="52"/>
        <v>386.4</v>
      </c>
      <c r="AD83">
        <f t="shared" si="53"/>
        <v>0</v>
      </c>
      <c r="AE83">
        <f t="shared" si="54"/>
        <v>0</v>
      </c>
      <c r="AF83">
        <f t="shared" si="55"/>
        <v>0</v>
      </c>
      <c r="AG83">
        <f t="shared" si="56"/>
        <v>0</v>
      </c>
      <c r="AH83">
        <f t="shared" si="57"/>
        <v>0</v>
      </c>
      <c r="AI83">
        <f t="shared" si="58"/>
        <v>0</v>
      </c>
      <c r="AJ83">
        <f t="shared" si="59"/>
        <v>0</v>
      </c>
      <c r="AK83">
        <v>386.4</v>
      </c>
      <c r="AL83">
        <v>386.4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1</v>
      </c>
      <c r="AW83">
        <v>1</v>
      </c>
      <c r="AX83">
        <v>1</v>
      </c>
      <c r="AY83">
        <v>1</v>
      </c>
      <c r="AZ83">
        <v>1</v>
      </c>
      <c r="BA83">
        <v>1</v>
      </c>
      <c r="BB83">
        <v>1</v>
      </c>
      <c r="BC83">
        <v>1</v>
      </c>
      <c r="BH83">
        <v>3</v>
      </c>
      <c r="BI83">
        <v>4</v>
      </c>
      <c r="BM83">
        <v>0</v>
      </c>
      <c r="BN83">
        <v>0</v>
      </c>
      <c r="BP83">
        <v>0</v>
      </c>
      <c r="BQ83">
        <v>0</v>
      </c>
      <c r="BR83">
        <v>0</v>
      </c>
      <c r="BS83">
        <v>1</v>
      </c>
      <c r="BT83">
        <v>1</v>
      </c>
      <c r="BU83">
        <v>1</v>
      </c>
      <c r="BV83">
        <v>1</v>
      </c>
      <c r="BW83">
        <v>1</v>
      </c>
      <c r="BX83">
        <v>1</v>
      </c>
      <c r="BZ83">
        <v>0</v>
      </c>
      <c r="CA83">
        <v>0</v>
      </c>
      <c r="CF83">
        <v>0</v>
      </c>
      <c r="CG83">
        <v>0</v>
      </c>
      <c r="CM83">
        <v>0</v>
      </c>
      <c r="CO83">
        <v>0</v>
      </c>
      <c r="CP83">
        <f t="shared" si="60"/>
        <v>772.8</v>
      </c>
      <c r="CQ83">
        <f t="shared" si="61"/>
        <v>386.4</v>
      </c>
      <c r="CR83">
        <f t="shared" si="62"/>
        <v>0</v>
      </c>
      <c r="CS83">
        <f t="shared" si="63"/>
        <v>0</v>
      </c>
      <c r="CT83">
        <f t="shared" si="64"/>
        <v>0</v>
      </c>
      <c r="CU83">
        <f t="shared" si="65"/>
        <v>0</v>
      </c>
      <c r="CV83">
        <f t="shared" si="66"/>
        <v>0</v>
      </c>
      <c r="CW83">
        <f t="shared" si="67"/>
        <v>0</v>
      </c>
      <c r="CX83">
        <f t="shared" si="68"/>
        <v>0</v>
      </c>
      <c r="CY83">
        <f t="shared" si="69"/>
        <v>0</v>
      </c>
      <c r="CZ83">
        <f t="shared" si="70"/>
        <v>0</v>
      </c>
      <c r="DN83">
        <v>0</v>
      </c>
      <c r="DO83">
        <v>0</v>
      </c>
      <c r="DP83">
        <v>1</v>
      </c>
      <c r="DQ83">
        <v>1</v>
      </c>
      <c r="DR83">
        <v>1</v>
      </c>
      <c r="DS83">
        <v>1</v>
      </c>
      <c r="DT83">
        <v>1</v>
      </c>
      <c r="DU83">
        <v>1010</v>
      </c>
      <c r="DV83" t="s">
        <v>40</v>
      </c>
      <c r="DW83" t="s">
        <v>40</v>
      </c>
      <c r="DX83">
        <v>1</v>
      </c>
      <c r="EE83">
        <v>9203540</v>
      </c>
      <c r="EF83">
        <v>0</v>
      </c>
      <c r="EH83">
        <v>0</v>
      </c>
      <c r="EJ83">
        <v>4</v>
      </c>
      <c r="EK83">
        <v>0</v>
      </c>
      <c r="EL83" t="s">
        <v>146</v>
      </c>
      <c r="EM83" t="s">
        <v>147</v>
      </c>
      <c r="EQ83">
        <v>0</v>
      </c>
      <c r="ER83">
        <v>386.4</v>
      </c>
      <c r="ES83">
        <v>386.4</v>
      </c>
      <c r="ET83">
        <v>0</v>
      </c>
      <c r="EU83">
        <v>0</v>
      </c>
      <c r="EV83">
        <v>0</v>
      </c>
      <c r="EW83">
        <v>0</v>
      </c>
      <c r="EX83">
        <v>0</v>
      </c>
      <c r="EY83">
        <v>0</v>
      </c>
      <c r="EZ83">
        <v>0</v>
      </c>
      <c r="FQ83">
        <v>0</v>
      </c>
      <c r="FR83">
        <f t="shared" si="71"/>
        <v>0</v>
      </c>
      <c r="FS83">
        <v>0</v>
      </c>
      <c r="FX83">
        <v>0</v>
      </c>
      <c r="FY83">
        <v>0</v>
      </c>
    </row>
    <row r="84" spans="1:181" ht="12.75">
      <c r="A84">
        <v>17</v>
      </c>
      <c r="B84">
        <v>1</v>
      </c>
      <c r="E84" t="s">
        <v>104</v>
      </c>
      <c r="F84" t="s">
        <v>144</v>
      </c>
      <c r="G84" t="s">
        <v>164</v>
      </c>
      <c r="H84" t="s">
        <v>40</v>
      </c>
      <c r="I84">
        <v>1</v>
      </c>
      <c r="J84">
        <v>0</v>
      </c>
      <c r="O84">
        <f t="shared" si="40"/>
        <v>230</v>
      </c>
      <c r="P84">
        <f t="shared" si="41"/>
        <v>230</v>
      </c>
      <c r="Q84">
        <f t="shared" si="42"/>
        <v>0</v>
      </c>
      <c r="R84">
        <f t="shared" si="43"/>
        <v>0</v>
      </c>
      <c r="S84">
        <f t="shared" si="44"/>
        <v>0</v>
      </c>
      <c r="T84">
        <f t="shared" si="45"/>
        <v>0</v>
      </c>
      <c r="U84">
        <f t="shared" si="46"/>
        <v>0</v>
      </c>
      <c r="V84">
        <f t="shared" si="47"/>
        <v>0</v>
      </c>
      <c r="W84">
        <f t="shared" si="48"/>
        <v>0</v>
      </c>
      <c r="X84">
        <f t="shared" si="49"/>
        <v>0</v>
      </c>
      <c r="Y84">
        <f t="shared" si="50"/>
        <v>0</v>
      </c>
      <c r="AA84">
        <v>0</v>
      </c>
      <c r="AB84">
        <f t="shared" si="51"/>
        <v>230</v>
      </c>
      <c r="AC84">
        <f t="shared" si="52"/>
        <v>230</v>
      </c>
      <c r="AD84">
        <f t="shared" si="53"/>
        <v>0</v>
      </c>
      <c r="AE84">
        <f t="shared" si="54"/>
        <v>0</v>
      </c>
      <c r="AF84">
        <f t="shared" si="55"/>
        <v>0</v>
      </c>
      <c r="AG84">
        <f t="shared" si="56"/>
        <v>0</v>
      </c>
      <c r="AH84">
        <f t="shared" si="57"/>
        <v>0</v>
      </c>
      <c r="AI84">
        <f t="shared" si="58"/>
        <v>0</v>
      </c>
      <c r="AJ84">
        <f t="shared" si="59"/>
        <v>0</v>
      </c>
      <c r="AK84">
        <v>230</v>
      </c>
      <c r="AL84">
        <v>230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1</v>
      </c>
      <c r="AW84">
        <v>1</v>
      </c>
      <c r="AX84">
        <v>1</v>
      </c>
      <c r="AY84">
        <v>1</v>
      </c>
      <c r="AZ84">
        <v>1</v>
      </c>
      <c r="BA84">
        <v>1</v>
      </c>
      <c r="BB84">
        <v>1</v>
      </c>
      <c r="BC84">
        <v>1</v>
      </c>
      <c r="BH84">
        <v>3</v>
      </c>
      <c r="BI84">
        <v>4</v>
      </c>
      <c r="BM84">
        <v>0</v>
      </c>
      <c r="BN84">
        <v>0</v>
      </c>
      <c r="BP84">
        <v>0</v>
      </c>
      <c r="BQ84">
        <v>0</v>
      </c>
      <c r="BR84">
        <v>0</v>
      </c>
      <c r="BS84">
        <v>1</v>
      </c>
      <c r="BT84">
        <v>1</v>
      </c>
      <c r="BU84">
        <v>1</v>
      </c>
      <c r="BV84">
        <v>1</v>
      </c>
      <c r="BW84">
        <v>1</v>
      </c>
      <c r="BX84">
        <v>1</v>
      </c>
      <c r="BZ84">
        <v>0</v>
      </c>
      <c r="CA84">
        <v>0</v>
      </c>
      <c r="CF84">
        <v>0</v>
      </c>
      <c r="CG84">
        <v>0</v>
      </c>
      <c r="CM84">
        <v>0</v>
      </c>
      <c r="CO84">
        <v>0</v>
      </c>
      <c r="CP84">
        <f t="shared" si="60"/>
        <v>230</v>
      </c>
      <c r="CQ84">
        <f t="shared" si="61"/>
        <v>230</v>
      </c>
      <c r="CR84">
        <f t="shared" si="62"/>
        <v>0</v>
      </c>
      <c r="CS84">
        <f t="shared" si="63"/>
        <v>0</v>
      </c>
      <c r="CT84">
        <f t="shared" si="64"/>
        <v>0</v>
      </c>
      <c r="CU84">
        <f t="shared" si="65"/>
        <v>0</v>
      </c>
      <c r="CV84">
        <f t="shared" si="66"/>
        <v>0</v>
      </c>
      <c r="CW84">
        <f t="shared" si="67"/>
        <v>0</v>
      </c>
      <c r="CX84">
        <f t="shared" si="68"/>
        <v>0</v>
      </c>
      <c r="CY84">
        <f t="shared" si="69"/>
        <v>0</v>
      </c>
      <c r="CZ84">
        <f t="shared" si="70"/>
        <v>0</v>
      </c>
      <c r="DN84">
        <v>0</v>
      </c>
      <c r="DO84">
        <v>0</v>
      </c>
      <c r="DP84">
        <v>1</v>
      </c>
      <c r="DQ84">
        <v>1</v>
      </c>
      <c r="DR84">
        <v>1</v>
      </c>
      <c r="DS84">
        <v>1</v>
      </c>
      <c r="DT84">
        <v>1</v>
      </c>
      <c r="DU84">
        <v>1010</v>
      </c>
      <c r="DV84" t="s">
        <v>40</v>
      </c>
      <c r="DW84" t="s">
        <v>40</v>
      </c>
      <c r="DX84">
        <v>1</v>
      </c>
      <c r="EE84">
        <v>9203540</v>
      </c>
      <c r="EF84">
        <v>0</v>
      </c>
      <c r="EH84">
        <v>0</v>
      </c>
      <c r="EJ84">
        <v>4</v>
      </c>
      <c r="EK84">
        <v>0</v>
      </c>
      <c r="EL84" t="s">
        <v>146</v>
      </c>
      <c r="EM84" t="s">
        <v>147</v>
      </c>
      <c r="EQ84">
        <v>0</v>
      </c>
      <c r="ER84">
        <v>230</v>
      </c>
      <c r="ES84">
        <v>230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Q84">
        <v>0</v>
      </c>
      <c r="FR84">
        <f t="shared" si="71"/>
        <v>0</v>
      </c>
      <c r="FS84">
        <v>0</v>
      </c>
      <c r="FX84">
        <v>0</v>
      </c>
      <c r="FY84">
        <v>0</v>
      </c>
    </row>
    <row r="85" spans="1:181" ht="12.75">
      <c r="A85">
        <v>17</v>
      </c>
      <c r="B85">
        <v>1</v>
      </c>
      <c r="E85" t="s">
        <v>111</v>
      </c>
      <c r="F85" t="s">
        <v>144</v>
      </c>
      <c r="G85" t="s">
        <v>165</v>
      </c>
      <c r="H85" t="s">
        <v>40</v>
      </c>
      <c r="I85">
        <v>40</v>
      </c>
      <c r="J85">
        <v>0</v>
      </c>
      <c r="O85">
        <f t="shared" si="40"/>
        <v>157136</v>
      </c>
      <c r="P85">
        <f t="shared" si="41"/>
        <v>157136</v>
      </c>
      <c r="Q85">
        <f t="shared" si="42"/>
        <v>0</v>
      </c>
      <c r="R85">
        <f t="shared" si="43"/>
        <v>0</v>
      </c>
      <c r="S85">
        <f t="shared" si="44"/>
        <v>0</v>
      </c>
      <c r="T85">
        <f t="shared" si="45"/>
        <v>0</v>
      </c>
      <c r="U85">
        <f t="shared" si="46"/>
        <v>0</v>
      </c>
      <c r="V85">
        <f t="shared" si="47"/>
        <v>0</v>
      </c>
      <c r="W85">
        <f t="shared" si="48"/>
        <v>0</v>
      </c>
      <c r="X85">
        <f t="shared" si="49"/>
        <v>0</v>
      </c>
      <c r="Y85">
        <f t="shared" si="50"/>
        <v>0</v>
      </c>
      <c r="AA85">
        <v>0</v>
      </c>
      <c r="AB85">
        <f t="shared" si="51"/>
        <v>3928.4</v>
      </c>
      <c r="AC85">
        <f t="shared" si="52"/>
        <v>3928.4</v>
      </c>
      <c r="AD85">
        <f t="shared" si="53"/>
        <v>0</v>
      </c>
      <c r="AE85">
        <f t="shared" si="54"/>
        <v>0</v>
      </c>
      <c r="AF85">
        <f t="shared" si="55"/>
        <v>0</v>
      </c>
      <c r="AG85">
        <f t="shared" si="56"/>
        <v>0</v>
      </c>
      <c r="AH85">
        <f t="shared" si="57"/>
        <v>0</v>
      </c>
      <c r="AI85">
        <f t="shared" si="58"/>
        <v>0</v>
      </c>
      <c r="AJ85">
        <f t="shared" si="59"/>
        <v>0</v>
      </c>
      <c r="AK85">
        <v>3928.4</v>
      </c>
      <c r="AL85">
        <v>3928.4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1</v>
      </c>
      <c r="AW85">
        <v>1</v>
      </c>
      <c r="AX85">
        <v>1</v>
      </c>
      <c r="AY85">
        <v>1</v>
      </c>
      <c r="AZ85">
        <v>1</v>
      </c>
      <c r="BA85">
        <v>1</v>
      </c>
      <c r="BB85">
        <v>1</v>
      </c>
      <c r="BC85">
        <v>1</v>
      </c>
      <c r="BH85">
        <v>3</v>
      </c>
      <c r="BI85">
        <v>4</v>
      </c>
      <c r="BM85">
        <v>0</v>
      </c>
      <c r="BN85">
        <v>0</v>
      </c>
      <c r="BP85">
        <v>0</v>
      </c>
      <c r="BQ85">
        <v>0</v>
      </c>
      <c r="BR85">
        <v>0</v>
      </c>
      <c r="BS85">
        <v>1</v>
      </c>
      <c r="BT85">
        <v>1</v>
      </c>
      <c r="BU85">
        <v>1</v>
      </c>
      <c r="BV85">
        <v>1</v>
      </c>
      <c r="BW85">
        <v>1</v>
      </c>
      <c r="BX85">
        <v>1</v>
      </c>
      <c r="BZ85">
        <v>0</v>
      </c>
      <c r="CA85">
        <v>0</v>
      </c>
      <c r="CF85">
        <v>0</v>
      </c>
      <c r="CG85">
        <v>0</v>
      </c>
      <c r="CM85">
        <v>0</v>
      </c>
      <c r="CO85">
        <v>0</v>
      </c>
      <c r="CP85">
        <f t="shared" si="60"/>
        <v>157136</v>
      </c>
      <c r="CQ85">
        <f t="shared" si="61"/>
        <v>3928.4</v>
      </c>
      <c r="CR85">
        <f t="shared" si="62"/>
        <v>0</v>
      </c>
      <c r="CS85">
        <f t="shared" si="63"/>
        <v>0</v>
      </c>
      <c r="CT85">
        <f t="shared" si="64"/>
        <v>0</v>
      </c>
      <c r="CU85">
        <f t="shared" si="65"/>
        <v>0</v>
      </c>
      <c r="CV85">
        <f t="shared" si="66"/>
        <v>0</v>
      </c>
      <c r="CW85">
        <f t="shared" si="67"/>
        <v>0</v>
      </c>
      <c r="CX85">
        <f t="shared" si="68"/>
        <v>0</v>
      </c>
      <c r="CY85">
        <f t="shared" si="69"/>
        <v>0</v>
      </c>
      <c r="CZ85">
        <f t="shared" si="70"/>
        <v>0</v>
      </c>
      <c r="DN85">
        <v>0</v>
      </c>
      <c r="DO85">
        <v>0</v>
      </c>
      <c r="DP85">
        <v>1</v>
      </c>
      <c r="DQ85">
        <v>1</v>
      </c>
      <c r="DR85">
        <v>1</v>
      </c>
      <c r="DS85">
        <v>1</v>
      </c>
      <c r="DT85">
        <v>1</v>
      </c>
      <c r="DU85">
        <v>1010</v>
      </c>
      <c r="DV85" t="s">
        <v>40</v>
      </c>
      <c r="DW85" t="s">
        <v>40</v>
      </c>
      <c r="DX85">
        <v>1</v>
      </c>
      <c r="EE85">
        <v>9203540</v>
      </c>
      <c r="EF85">
        <v>0</v>
      </c>
      <c r="EH85">
        <v>0</v>
      </c>
      <c r="EJ85">
        <v>4</v>
      </c>
      <c r="EK85">
        <v>0</v>
      </c>
      <c r="EL85" t="s">
        <v>146</v>
      </c>
      <c r="EM85" t="s">
        <v>147</v>
      </c>
      <c r="EQ85">
        <v>0</v>
      </c>
      <c r="ER85">
        <v>3928.4</v>
      </c>
      <c r="ES85">
        <v>3928.4</v>
      </c>
      <c r="ET85">
        <v>0</v>
      </c>
      <c r="EU85">
        <v>0</v>
      </c>
      <c r="EV85">
        <v>0</v>
      </c>
      <c r="EW85">
        <v>0</v>
      </c>
      <c r="EX85">
        <v>0</v>
      </c>
      <c r="EY85">
        <v>0</v>
      </c>
      <c r="EZ85">
        <v>0</v>
      </c>
      <c r="FQ85">
        <v>0</v>
      </c>
      <c r="FR85">
        <f t="shared" si="71"/>
        <v>0</v>
      </c>
      <c r="FS85">
        <v>0</v>
      </c>
      <c r="FX85">
        <v>0</v>
      </c>
      <c r="FY85">
        <v>0</v>
      </c>
    </row>
    <row r="87" spans="1:43" ht="12.75">
      <c r="A87" s="2">
        <v>51</v>
      </c>
      <c r="B87" s="2">
        <f>B64</f>
        <v>1</v>
      </c>
      <c r="C87" s="2">
        <f>A64</f>
        <v>4</v>
      </c>
      <c r="D87" s="2">
        <f>ROW(A64)</f>
        <v>64</v>
      </c>
      <c r="E87" s="2"/>
      <c r="F87" s="2" t="str">
        <f>IF(F64&lt;&gt;"",F64,"")</f>
        <v>Новый раздел</v>
      </c>
      <c r="G87" s="2" t="str">
        <f>IF(G64&lt;&gt;"",G64,"")</f>
        <v>Материалы не учтеные ценниками</v>
      </c>
      <c r="H87" s="2"/>
      <c r="I87" s="2"/>
      <c r="J87" s="2"/>
      <c r="K87" s="2"/>
      <c r="L87" s="2"/>
      <c r="M87" s="2"/>
      <c r="N87" s="2"/>
      <c r="O87" s="2">
        <f aca="true" t="shared" si="72" ref="O87:Y87">ROUND(AB87,2)</f>
        <v>241774.1</v>
      </c>
      <c r="P87" s="2">
        <f t="shared" si="72"/>
        <v>241774.1</v>
      </c>
      <c r="Q87" s="2">
        <f t="shared" si="72"/>
        <v>0</v>
      </c>
      <c r="R87" s="2">
        <f t="shared" si="72"/>
        <v>0</v>
      </c>
      <c r="S87" s="2">
        <f t="shared" si="72"/>
        <v>0</v>
      </c>
      <c r="T87" s="2">
        <f t="shared" si="72"/>
        <v>0</v>
      </c>
      <c r="U87" s="2">
        <f t="shared" si="72"/>
        <v>0</v>
      </c>
      <c r="V87" s="2">
        <f t="shared" si="72"/>
        <v>0</v>
      </c>
      <c r="W87" s="2">
        <f t="shared" si="72"/>
        <v>0</v>
      </c>
      <c r="X87" s="2">
        <f t="shared" si="72"/>
        <v>0</v>
      </c>
      <c r="Y87" s="2">
        <f t="shared" si="72"/>
        <v>0</v>
      </c>
      <c r="Z87" s="2"/>
      <c r="AA87" s="2"/>
      <c r="AB87" s="2">
        <f>ROUND(SUMIF(AA68:AA85,"=0",O68:O85),2)</f>
        <v>241774.1</v>
      </c>
      <c r="AC87" s="2">
        <f>ROUND(SUMIF(AA68:AA85,"=0",P68:P85),2)</f>
        <v>241774.1</v>
      </c>
      <c r="AD87" s="2">
        <f>ROUND(SUMIF(AA68:AA85,"=0",Q68:Q85),2)</f>
        <v>0</v>
      </c>
      <c r="AE87" s="2">
        <f>ROUND(SUMIF(AA68:AA85,"=0",R68:R85),2)</f>
        <v>0</v>
      </c>
      <c r="AF87" s="2">
        <f>ROUND(SUMIF(AA68:AA85,"=0",S68:S85),2)</f>
        <v>0</v>
      </c>
      <c r="AG87" s="2">
        <f>ROUND(SUMIF(AA68:AA85,"=0",T68:T85),2)</f>
        <v>0</v>
      </c>
      <c r="AH87" s="2">
        <f>ROUND(SUMIF(AA68:AA85,"=0",U68:U85),2)</f>
        <v>0</v>
      </c>
      <c r="AI87" s="2">
        <f>ROUND(SUMIF(AA68:AA85,"=0",V68:V85),2)</f>
        <v>0</v>
      </c>
      <c r="AJ87" s="2">
        <f>ROUND(SUMIF(AA68:AA85,"=0",W68:W85),2)</f>
        <v>0</v>
      </c>
      <c r="AK87" s="2">
        <f>ROUND(SUMIF(AA68:AA85,"=0",X68:X85),2)</f>
        <v>0</v>
      </c>
      <c r="AL87" s="2">
        <f>ROUND(SUMIF(AA68:AA85,"=0",Y68:Y85),2)</f>
        <v>0</v>
      </c>
      <c r="AM87" s="2"/>
      <c r="AN87" s="2">
        <f>ROUND(AO87,2)</f>
        <v>0</v>
      </c>
      <c r="AO87" s="2">
        <f>ROUND(SUMIF(AA68:AA85,"=0",FQ68:FQ85),2)</f>
        <v>0</v>
      </c>
      <c r="AP87" s="2">
        <f>ROUND(AQ87,2)</f>
        <v>0</v>
      </c>
      <c r="AQ87" s="2">
        <f>ROUND(SUM(FR68:FR85),2)</f>
        <v>0</v>
      </c>
    </row>
    <row r="89" spans="1:14" ht="12.75">
      <c r="A89" s="3">
        <v>50</v>
      </c>
      <c r="B89" s="3">
        <v>0</v>
      </c>
      <c r="C89" s="3">
        <v>0</v>
      </c>
      <c r="D89" s="3">
        <v>1</v>
      </c>
      <c r="E89" s="3">
        <v>201</v>
      </c>
      <c r="F89" s="3">
        <f>Source!O87</f>
        <v>241774.1</v>
      </c>
      <c r="G89" s="3" t="s">
        <v>116</v>
      </c>
      <c r="H89" s="3" t="s">
        <v>117</v>
      </c>
      <c r="I89" s="3"/>
      <c r="J89" s="3"/>
      <c r="K89" s="3">
        <v>201</v>
      </c>
      <c r="L89" s="3">
        <v>1</v>
      </c>
      <c r="M89" s="3">
        <v>3</v>
      </c>
      <c r="N89" s="3" t="s">
        <v>4</v>
      </c>
    </row>
    <row r="90" spans="1:14" ht="12.75">
      <c r="A90" s="3">
        <v>50</v>
      </c>
      <c r="B90" s="3">
        <v>0</v>
      </c>
      <c r="C90" s="3">
        <v>0</v>
      </c>
      <c r="D90" s="3">
        <v>1</v>
      </c>
      <c r="E90" s="3">
        <v>202</v>
      </c>
      <c r="F90" s="3">
        <f>Source!P87</f>
        <v>241774.1</v>
      </c>
      <c r="G90" s="3" t="s">
        <v>118</v>
      </c>
      <c r="H90" s="3" t="s">
        <v>119</v>
      </c>
      <c r="I90" s="3"/>
      <c r="J90" s="3"/>
      <c r="K90" s="3">
        <v>202</v>
      </c>
      <c r="L90" s="3">
        <v>2</v>
      </c>
      <c r="M90" s="3">
        <v>3</v>
      </c>
      <c r="N90" s="3" t="s">
        <v>4</v>
      </c>
    </row>
    <row r="91" spans="1:14" ht="12.75">
      <c r="A91" s="3">
        <v>50</v>
      </c>
      <c r="B91" s="3">
        <v>0</v>
      </c>
      <c r="C91" s="3">
        <v>0</v>
      </c>
      <c r="D91" s="3">
        <v>1</v>
      </c>
      <c r="E91" s="3">
        <v>222</v>
      </c>
      <c r="F91" s="3">
        <f>Source!AN87</f>
        <v>0</v>
      </c>
      <c r="G91" s="3" t="s">
        <v>120</v>
      </c>
      <c r="H91" s="3" t="s">
        <v>121</v>
      </c>
      <c r="I91" s="3"/>
      <c r="J91" s="3"/>
      <c r="K91" s="3">
        <v>222</v>
      </c>
      <c r="L91" s="3">
        <v>3</v>
      </c>
      <c r="M91" s="3">
        <v>3</v>
      </c>
      <c r="N91" s="3" t="s">
        <v>4</v>
      </c>
    </row>
    <row r="92" spans="1:14" ht="12.75">
      <c r="A92" s="3">
        <v>50</v>
      </c>
      <c r="B92" s="3">
        <v>0</v>
      </c>
      <c r="C92" s="3">
        <v>0</v>
      </c>
      <c r="D92" s="3">
        <v>1</v>
      </c>
      <c r="E92" s="3">
        <v>216</v>
      </c>
      <c r="F92" s="3">
        <f>Source!AP87</f>
        <v>0</v>
      </c>
      <c r="G92" s="3" t="s">
        <v>122</v>
      </c>
      <c r="H92" s="3" t="s">
        <v>123</v>
      </c>
      <c r="I92" s="3"/>
      <c r="J92" s="3"/>
      <c r="K92" s="3">
        <v>216</v>
      </c>
      <c r="L92" s="3">
        <v>4</v>
      </c>
      <c r="M92" s="3">
        <v>3</v>
      </c>
      <c r="N92" s="3" t="s">
        <v>4</v>
      </c>
    </row>
    <row r="93" spans="1:14" ht="12.75">
      <c r="A93" s="3">
        <v>50</v>
      </c>
      <c r="B93" s="3">
        <v>0</v>
      </c>
      <c r="C93" s="3">
        <v>0</v>
      </c>
      <c r="D93" s="3">
        <v>1</v>
      </c>
      <c r="E93" s="3">
        <v>203</v>
      </c>
      <c r="F93" s="3">
        <f>Source!Q87</f>
        <v>0</v>
      </c>
      <c r="G93" s="3" t="s">
        <v>124</v>
      </c>
      <c r="H93" s="3" t="s">
        <v>125</v>
      </c>
      <c r="I93" s="3"/>
      <c r="J93" s="3"/>
      <c r="K93" s="3">
        <v>203</v>
      </c>
      <c r="L93" s="3">
        <v>5</v>
      </c>
      <c r="M93" s="3">
        <v>3</v>
      </c>
      <c r="N93" s="3" t="s">
        <v>4</v>
      </c>
    </row>
    <row r="94" spans="1:14" ht="12.75">
      <c r="A94" s="3">
        <v>50</v>
      </c>
      <c r="B94" s="3">
        <v>0</v>
      </c>
      <c r="C94" s="3">
        <v>0</v>
      </c>
      <c r="D94" s="3">
        <v>1</v>
      </c>
      <c r="E94" s="3">
        <v>204</v>
      </c>
      <c r="F94" s="3">
        <f>Source!R87</f>
        <v>0</v>
      </c>
      <c r="G94" s="3" t="s">
        <v>126</v>
      </c>
      <c r="H94" s="3" t="s">
        <v>127</v>
      </c>
      <c r="I94" s="3"/>
      <c r="J94" s="3"/>
      <c r="K94" s="3">
        <v>204</v>
      </c>
      <c r="L94" s="3">
        <v>6</v>
      </c>
      <c r="M94" s="3">
        <v>3</v>
      </c>
      <c r="N94" s="3" t="s">
        <v>4</v>
      </c>
    </row>
    <row r="95" spans="1:14" ht="12.75">
      <c r="A95" s="3">
        <v>50</v>
      </c>
      <c r="B95" s="3">
        <v>0</v>
      </c>
      <c r="C95" s="3">
        <v>0</v>
      </c>
      <c r="D95" s="3">
        <v>1</v>
      </c>
      <c r="E95" s="3">
        <v>205</v>
      </c>
      <c r="F95" s="3">
        <f>Source!S87</f>
        <v>0</v>
      </c>
      <c r="G95" s="3" t="s">
        <v>128</v>
      </c>
      <c r="H95" s="3" t="s">
        <v>129</v>
      </c>
      <c r="I95" s="3"/>
      <c r="J95" s="3"/>
      <c r="K95" s="3">
        <v>205</v>
      </c>
      <c r="L95" s="3">
        <v>7</v>
      </c>
      <c r="M95" s="3">
        <v>3</v>
      </c>
      <c r="N95" s="3" t="s">
        <v>4</v>
      </c>
    </row>
    <row r="96" spans="1:14" ht="12.75">
      <c r="A96" s="3">
        <v>50</v>
      </c>
      <c r="B96" s="3">
        <v>0</v>
      </c>
      <c r="C96" s="3">
        <v>0</v>
      </c>
      <c r="D96" s="3">
        <v>1</v>
      </c>
      <c r="E96" s="3">
        <v>206</v>
      </c>
      <c r="F96" s="3">
        <f>Source!T87</f>
        <v>0</v>
      </c>
      <c r="G96" s="3" t="s">
        <v>130</v>
      </c>
      <c r="H96" s="3" t="s">
        <v>131</v>
      </c>
      <c r="I96" s="3"/>
      <c r="J96" s="3"/>
      <c r="K96" s="3">
        <v>206</v>
      </c>
      <c r="L96" s="3">
        <v>8</v>
      </c>
      <c r="M96" s="3">
        <v>3</v>
      </c>
      <c r="N96" s="3" t="s">
        <v>4</v>
      </c>
    </row>
    <row r="97" spans="1:14" ht="12.75">
      <c r="A97" s="3">
        <v>50</v>
      </c>
      <c r="B97" s="3">
        <v>0</v>
      </c>
      <c r="C97" s="3">
        <v>0</v>
      </c>
      <c r="D97" s="3">
        <v>1</v>
      </c>
      <c r="E97" s="3">
        <v>207</v>
      </c>
      <c r="F97" s="3">
        <f>Source!U87</f>
        <v>0</v>
      </c>
      <c r="G97" s="3" t="s">
        <v>132</v>
      </c>
      <c r="H97" s="3" t="s">
        <v>133</v>
      </c>
      <c r="I97" s="3"/>
      <c r="J97" s="3"/>
      <c r="K97" s="3">
        <v>207</v>
      </c>
      <c r="L97" s="3">
        <v>9</v>
      </c>
      <c r="M97" s="3">
        <v>3</v>
      </c>
      <c r="N97" s="3" t="s">
        <v>4</v>
      </c>
    </row>
    <row r="98" spans="1:14" ht="12.75">
      <c r="A98" s="3">
        <v>50</v>
      </c>
      <c r="B98" s="3">
        <v>0</v>
      </c>
      <c r="C98" s="3">
        <v>0</v>
      </c>
      <c r="D98" s="3">
        <v>1</v>
      </c>
      <c r="E98" s="3">
        <v>208</v>
      </c>
      <c r="F98" s="3">
        <f>Source!V87</f>
        <v>0</v>
      </c>
      <c r="G98" s="3" t="s">
        <v>134</v>
      </c>
      <c r="H98" s="3" t="s">
        <v>135</v>
      </c>
      <c r="I98" s="3"/>
      <c r="J98" s="3"/>
      <c r="K98" s="3">
        <v>208</v>
      </c>
      <c r="L98" s="3">
        <v>10</v>
      </c>
      <c r="M98" s="3">
        <v>3</v>
      </c>
      <c r="N98" s="3" t="s">
        <v>4</v>
      </c>
    </row>
    <row r="99" spans="1:14" ht="12.75">
      <c r="A99" s="3">
        <v>50</v>
      </c>
      <c r="B99" s="3">
        <v>0</v>
      </c>
      <c r="C99" s="3">
        <v>0</v>
      </c>
      <c r="D99" s="3">
        <v>1</v>
      </c>
      <c r="E99" s="3">
        <v>209</v>
      </c>
      <c r="F99" s="3">
        <f>Source!W87</f>
        <v>0</v>
      </c>
      <c r="G99" s="3" t="s">
        <v>136</v>
      </c>
      <c r="H99" s="3" t="s">
        <v>137</v>
      </c>
      <c r="I99" s="3"/>
      <c r="J99" s="3"/>
      <c r="K99" s="3">
        <v>209</v>
      </c>
      <c r="L99" s="3">
        <v>11</v>
      </c>
      <c r="M99" s="3">
        <v>3</v>
      </c>
      <c r="N99" s="3" t="s">
        <v>4</v>
      </c>
    </row>
    <row r="100" spans="1:14" ht="12.75">
      <c r="A100" s="3">
        <v>50</v>
      </c>
      <c r="B100" s="3">
        <v>0</v>
      </c>
      <c r="C100" s="3">
        <v>0</v>
      </c>
      <c r="D100" s="3">
        <v>1</v>
      </c>
      <c r="E100" s="3">
        <v>210</v>
      </c>
      <c r="F100" s="3">
        <f>Source!X87</f>
        <v>0</v>
      </c>
      <c r="G100" s="3" t="s">
        <v>138</v>
      </c>
      <c r="H100" s="3" t="s">
        <v>139</v>
      </c>
      <c r="I100" s="3"/>
      <c r="J100" s="3"/>
      <c r="K100" s="3">
        <v>210</v>
      </c>
      <c r="L100" s="3">
        <v>12</v>
      </c>
      <c r="M100" s="3">
        <v>3</v>
      </c>
      <c r="N100" s="3" t="s">
        <v>4</v>
      </c>
    </row>
    <row r="101" spans="1:14" ht="12.75">
      <c r="A101" s="3">
        <v>50</v>
      </c>
      <c r="B101" s="3">
        <v>0</v>
      </c>
      <c r="C101" s="3">
        <v>0</v>
      </c>
      <c r="D101" s="3">
        <v>1</v>
      </c>
      <c r="E101" s="3">
        <v>211</v>
      </c>
      <c r="F101" s="3">
        <f>Source!Y87</f>
        <v>0</v>
      </c>
      <c r="G101" s="3" t="s">
        <v>140</v>
      </c>
      <c r="H101" s="3" t="s">
        <v>141</v>
      </c>
      <c r="I101" s="3"/>
      <c r="J101" s="3"/>
      <c r="K101" s="3">
        <v>211</v>
      </c>
      <c r="L101" s="3">
        <v>13</v>
      </c>
      <c r="M101" s="3">
        <v>3</v>
      </c>
      <c r="N101" s="3" t="s">
        <v>4</v>
      </c>
    </row>
    <row r="102" ht="12.75">
      <c r="G102">
        <v>0</v>
      </c>
    </row>
    <row r="103" spans="1:67" ht="12.75">
      <c r="A103" s="1">
        <v>4</v>
      </c>
      <c r="B103" s="1">
        <v>1</v>
      </c>
      <c r="C103" s="1"/>
      <c r="D103" s="1">
        <f>ROW(A116)</f>
        <v>116</v>
      </c>
      <c r="E103" s="1"/>
      <c r="F103" s="1" t="s">
        <v>13</v>
      </c>
      <c r="G103" s="1" t="s">
        <v>166</v>
      </c>
      <c r="H103" s="1"/>
      <c r="I103" s="1"/>
      <c r="J103" s="1"/>
      <c r="K103" s="1"/>
      <c r="L103" s="1"/>
      <c r="M103" s="1"/>
      <c r="N103" s="1" t="s">
        <v>4</v>
      </c>
      <c r="O103" s="1"/>
      <c r="P103" s="1"/>
      <c r="Q103" s="1"/>
      <c r="R103" s="1" t="s">
        <v>4</v>
      </c>
      <c r="S103" s="1" t="s">
        <v>4</v>
      </c>
      <c r="T103" s="1" t="s">
        <v>4</v>
      </c>
      <c r="U103" s="1" t="s">
        <v>4</v>
      </c>
      <c r="V103" s="1"/>
      <c r="W103" s="1"/>
      <c r="X103" s="1">
        <v>0</v>
      </c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>
        <v>0</v>
      </c>
      <c r="AM103" s="1"/>
      <c r="AN103" s="1"/>
      <c r="AO103" s="1" t="s">
        <v>4</v>
      </c>
      <c r="AP103" s="1" t="s">
        <v>4</v>
      </c>
      <c r="AQ103" s="1" t="s">
        <v>4</v>
      </c>
      <c r="AR103" s="1"/>
      <c r="AS103" s="1"/>
      <c r="AT103" s="1" t="s">
        <v>4</v>
      </c>
      <c r="AU103" s="1" t="s">
        <v>4</v>
      </c>
      <c r="AV103" s="1" t="s">
        <v>4</v>
      </c>
      <c r="AW103" s="1" t="s">
        <v>4</v>
      </c>
      <c r="AX103" s="1" t="s">
        <v>4</v>
      </c>
      <c r="AY103" s="1" t="s">
        <v>4</v>
      </c>
      <c r="AZ103" s="1" t="s">
        <v>4</v>
      </c>
      <c r="BA103" s="1" t="s">
        <v>4</v>
      </c>
      <c r="BB103" s="1" t="s">
        <v>4</v>
      </c>
      <c r="BC103" s="1" t="s">
        <v>4</v>
      </c>
      <c r="BD103" s="1" t="s">
        <v>4</v>
      </c>
      <c r="BE103" s="1" t="s">
        <v>167</v>
      </c>
      <c r="BF103" s="1">
        <v>0</v>
      </c>
      <c r="BG103" s="1">
        <v>0</v>
      </c>
      <c r="BH103" s="1" t="s">
        <v>4</v>
      </c>
      <c r="BI103" s="1" t="s">
        <v>4</v>
      </c>
      <c r="BJ103" s="1" t="s">
        <v>4</v>
      </c>
      <c r="BK103" s="1" t="s">
        <v>4</v>
      </c>
      <c r="BL103" s="1" t="s">
        <v>4</v>
      </c>
      <c r="BM103" s="1">
        <v>0</v>
      </c>
      <c r="BN103" s="1" t="s">
        <v>4</v>
      </c>
      <c r="BO103" s="1">
        <v>0</v>
      </c>
    </row>
    <row r="105" spans="1:43" ht="12.75">
      <c r="A105" s="2">
        <v>52</v>
      </c>
      <c r="B105" s="2">
        <f aca="true" t="shared" si="73" ref="B105:AQ105">B116</f>
        <v>1</v>
      </c>
      <c r="C105" s="2">
        <f t="shared" si="73"/>
        <v>4</v>
      </c>
      <c r="D105" s="2">
        <f t="shared" si="73"/>
        <v>103</v>
      </c>
      <c r="E105" s="2">
        <f t="shared" si="73"/>
        <v>0</v>
      </c>
      <c r="F105" s="2" t="str">
        <f t="shared" si="73"/>
        <v>Новый раздел</v>
      </c>
      <c r="G105" s="2" t="str">
        <f t="shared" si="73"/>
        <v>Оборудование</v>
      </c>
      <c r="H105" s="2">
        <f t="shared" si="73"/>
        <v>0</v>
      </c>
      <c r="I105" s="2">
        <f t="shared" si="73"/>
        <v>0</v>
      </c>
      <c r="J105" s="2">
        <f t="shared" si="73"/>
        <v>0</v>
      </c>
      <c r="K105" s="2">
        <f t="shared" si="73"/>
        <v>0</v>
      </c>
      <c r="L105" s="2">
        <f t="shared" si="73"/>
        <v>0</v>
      </c>
      <c r="M105" s="2">
        <f t="shared" si="73"/>
        <v>0</v>
      </c>
      <c r="N105" s="2">
        <f t="shared" si="73"/>
        <v>0</v>
      </c>
      <c r="O105" s="2">
        <f t="shared" si="73"/>
        <v>64038.8</v>
      </c>
      <c r="P105" s="2">
        <f t="shared" si="73"/>
        <v>64038.8</v>
      </c>
      <c r="Q105" s="2">
        <f t="shared" si="73"/>
        <v>0</v>
      </c>
      <c r="R105" s="2">
        <f t="shared" si="73"/>
        <v>0</v>
      </c>
      <c r="S105" s="2">
        <f t="shared" si="73"/>
        <v>0</v>
      </c>
      <c r="T105" s="2">
        <f t="shared" si="73"/>
        <v>0</v>
      </c>
      <c r="U105" s="2">
        <f t="shared" si="73"/>
        <v>0</v>
      </c>
      <c r="V105" s="2">
        <f t="shared" si="73"/>
        <v>0</v>
      </c>
      <c r="W105" s="2">
        <f t="shared" si="73"/>
        <v>0</v>
      </c>
      <c r="X105" s="2">
        <f t="shared" si="73"/>
        <v>0</v>
      </c>
      <c r="Y105" s="2">
        <f t="shared" si="73"/>
        <v>0</v>
      </c>
      <c r="Z105" s="2">
        <f t="shared" si="73"/>
        <v>0</v>
      </c>
      <c r="AA105" s="2">
        <f t="shared" si="73"/>
        <v>0</v>
      </c>
      <c r="AB105" s="2">
        <f t="shared" si="73"/>
        <v>64038.8</v>
      </c>
      <c r="AC105" s="2">
        <f t="shared" si="73"/>
        <v>64038.8</v>
      </c>
      <c r="AD105" s="2">
        <f t="shared" si="73"/>
        <v>0</v>
      </c>
      <c r="AE105" s="2">
        <f t="shared" si="73"/>
        <v>0</v>
      </c>
      <c r="AF105" s="2">
        <f t="shared" si="73"/>
        <v>0</v>
      </c>
      <c r="AG105" s="2">
        <f t="shared" si="73"/>
        <v>0</v>
      </c>
      <c r="AH105" s="2">
        <f t="shared" si="73"/>
        <v>0</v>
      </c>
      <c r="AI105" s="2">
        <f t="shared" si="73"/>
        <v>0</v>
      </c>
      <c r="AJ105" s="2">
        <f t="shared" si="73"/>
        <v>0</v>
      </c>
      <c r="AK105" s="2">
        <f t="shared" si="73"/>
        <v>0</v>
      </c>
      <c r="AL105" s="2">
        <f t="shared" si="73"/>
        <v>0</v>
      </c>
      <c r="AM105" s="2">
        <f t="shared" si="73"/>
        <v>0</v>
      </c>
      <c r="AN105" s="2">
        <f t="shared" si="73"/>
        <v>0</v>
      </c>
      <c r="AO105" s="2">
        <f t="shared" si="73"/>
        <v>0</v>
      </c>
      <c r="AP105" s="2">
        <f t="shared" si="73"/>
        <v>0</v>
      </c>
      <c r="AQ105" s="2">
        <f t="shared" si="73"/>
        <v>0</v>
      </c>
    </row>
    <row r="107" spans="1:181" ht="12.75">
      <c r="A107">
        <v>17</v>
      </c>
      <c r="B107">
        <v>1</v>
      </c>
      <c r="E107" t="s">
        <v>16</v>
      </c>
      <c r="F107" t="s">
        <v>144</v>
      </c>
      <c r="G107" t="s">
        <v>168</v>
      </c>
      <c r="H107" t="s">
        <v>40</v>
      </c>
      <c r="I107">
        <v>1</v>
      </c>
      <c r="J107">
        <v>0</v>
      </c>
      <c r="O107">
        <f aca="true" t="shared" si="74" ref="O107:O114">ROUND(CP107,2)</f>
        <v>23538.6</v>
      </c>
      <c r="P107">
        <f aca="true" t="shared" si="75" ref="P107:P114">ROUND(CQ107*I107,2)</f>
        <v>23538.6</v>
      </c>
      <c r="Q107">
        <f aca="true" t="shared" si="76" ref="Q107:Q114">ROUND(CR107*I107,2)</f>
        <v>0</v>
      </c>
      <c r="R107">
        <f aca="true" t="shared" si="77" ref="R107:R114">ROUND(CS107*I107,2)</f>
        <v>0</v>
      </c>
      <c r="S107">
        <f aca="true" t="shared" si="78" ref="S107:S114">ROUND(CT107*I107,2)</f>
        <v>0</v>
      </c>
      <c r="T107">
        <f aca="true" t="shared" si="79" ref="T107:T114">ROUND(CU107*I107,2)</f>
        <v>0</v>
      </c>
      <c r="U107">
        <f aca="true" t="shared" si="80" ref="U107:U114">CV107*I107</f>
        <v>0</v>
      </c>
      <c r="V107">
        <f aca="true" t="shared" si="81" ref="V107:V114">CW107*I107</f>
        <v>0</v>
      </c>
      <c r="W107">
        <f aca="true" t="shared" si="82" ref="W107:W114">ROUND(CX107*I107,2)</f>
        <v>0</v>
      </c>
      <c r="X107">
        <f aca="true" t="shared" si="83" ref="X107:Y114">ROUND(CY107,2)</f>
        <v>0</v>
      </c>
      <c r="Y107">
        <f t="shared" si="83"/>
        <v>0</v>
      </c>
      <c r="AA107">
        <v>0</v>
      </c>
      <c r="AB107">
        <f aca="true" t="shared" si="84" ref="AB107:AB114">(AC107+AD107+AF107)</f>
        <v>23538.6</v>
      </c>
      <c r="AC107">
        <f aca="true" t="shared" si="85" ref="AC107:AF114">(ES107)</f>
        <v>23538.6</v>
      </c>
      <c r="AD107">
        <f t="shared" si="85"/>
        <v>0</v>
      </c>
      <c r="AE107">
        <f t="shared" si="85"/>
        <v>0</v>
      </c>
      <c r="AF107">
        <f t="shared" si="85"/>
        <v>0</v>
      </c>
      <c r="AG107">
        <f aca="true" t="shared" si="86" ref="AG107:AG114">(AP107)</f>
        <v>0</v>
      </c>
      <c r="AH107">
        <f aca="true" t="shared" si="87" ref="AH107:AI114">(EW107)</f>
        <v>0</v>
      </c>
      <c r="AI107">
        <f t="shared" si="87"/>
        <v>0</v>
      </c>
      <c r="AJ107">
        <f aca="true" t="shared" si="88" ref="AJ107:AJ114">(AS107)</f>
        <v>0</v>
      </c>
      <c r="AK107">
        <v>23538.6</v>
      </c>
      <c r="AL107">
        <v>23538.6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1</v>
      </c>
      <c r="AW107">
        <v>1</v>
      </c>
      <c r="AX107">
        <v>1</v>
      </c>
      <c r="AY107">
        <v>1</v>
      </c>
      <c r="AZ107">
        <v>1</v>
      </c>
      <c r="BA107">
        <v>1</v>
      </c>
      <c r="BB107">
        <v>1</v>
      </c>
      <c r="BC107">
        <v>1</v>
      </c>
      <c r="BH107">
        <v>3</v>
      </c>
      <c r="BI107">
        <v>4</v>
      </c>
      <c r="BM107">
        <v>0</v>
      </c>
      <c r="BN107">
        <v>0</v>
      </c>
      <c r="BP107">
        <v>0</v>
      </c>
      <c r="BQ107">
        <v>0</v>
      </c>
      <c r="BR107">
        <v>0</v>
      </c>
      <c r="BS107">
        <v>1</v>
      </c>
      <c r="BT107">
        <v>1</v>
      </c>
      <c r="BU107">
        <v>1</v>
      </c>
      <c r="BV107">
        <v>1</v>
      </c>
      <c r="BW107">
        <v>1</v>
      </c>
      <c r="BX107">
        <v>1</v>
      </c>
      <c r="BZ107">
        <v>0</v>
      </c>
      <c r="CA107">
        <v>0</v>
      </c>
      <c r="CF107">
        <v>0</v>
      </c>
      <c r="CG107">
        <v>0</v>
      </c>
      <c r="CM107">
        <v>0</v>
      </c>
      <c r="CO107">
        <v>0</v>
      </c>
      <c r="CP107">
        <f aca="true" t="shared" si="89" ref="CP107:CP114">(P107+Q107+S107)</f>
        <v>23538.6</v>
      </c>
      <c r="CQ107">
        <f aca="true" t="shared" si="90" ref="CQ107:CQ114">((AC107*AW107))*BC107</f>
        <v>23538.6</v>
      </c>
      <c r="CR107">
        <f aca="true" t="shared" si="91" ref="CR107:CR114">((AD107*AV107))*BB107</f>
        <v>0</v>
      </c>
      <c r="CS107">
        <f aca="true" t="shared" si="92" ref="CS107:CS114">((AE107*AV107))*BS107</f>
        <v>0</v>
      </c>
      <c r="CT107">
        <f aca="true" t="shared" si="93" ref="CT107:CT114">((AF107*AV107))*BA107</f>
        <v>0</v>
      </c>
      <c r="CU107">
        <f aca="true" t="shared" si="94" ref="CU107:CU114">(AG107)*BT107</f>
        <v>0</v>
      </c>
      <c r="CV107">
        <f aca="true" t="shared" si="95" ref="CV107:CV114">((AH107*AV107))*BU107</f>
        <v>0</v>
      </c>
      <c r="CW107">
        <f aca="true" t="shared" si="96" ref="CW107:CX114">(AI107)*BV107</f>
        <v>0</v>
      </c>
      <c r="CX107">
        <f t="shared" si="96"/>
        <v>0</v>
      </c>
      <c r="CY107">
        <f aca="true" t="shared" si="97" ref="CY107:CY114">S107*(BZ107/100)</f>
        <v>0</v>
      </c>
      <c r="CZ107">
        <f aca="true" t="shared" si="98" ref="CZ107:CZ114">S107*(CA107/100)</f>
        <v>0</v>
      </c>
      <c r="DN107">
        <v>0</v>
      </c>
      <c r="DO107">
        <v>0</v>
      </c>
      <c r="DP107">
        <v>1</v>
      </c>
      <c r="DQ107">
        <v>1</v>
      </c>
      <c r="DR107">
        <v>1</v>
      </c>
      <c r="DS107">
        <v>1</v>
      </c>
      <c r="DT107">
        <v>1</v>
      </c>
      <c r="DU107">
        <v>1010</v>
      </c>
      <c r="DV107" t="s">
        <v>40</v>
      </c>
      <c r="DW107" t="s">
        <v>40</v>
      </c>
      <c r="DX107">
        <v>1</v>
      </c>
      <c r="EE107">
        <v>9203540</v>
      </c>
      <c r="EF107">
        <v>0</v>
      </c>
      <c r="EH107">
        <v>0</v>
      </c>
      <c r="EJ107">
        <v>4</v>
      </c>
      <c r="EK107">
        <v>0</v>
      </c>
      <c r="EL107" t="s">
        <v>146</v>
      </c>
      <c r="EM107" t="s">
        <v>147</v>
      </c>
      <c r="EQ107">
        <v>0</v>
      </c>
      <c r="ER107">
        <v>23538.6</v>
      </c>
      <c r="ES107">
        <v>23538.6</v>
      </c>
      <c r="ET107">
        <v>0</v>
      </c>
      <c r="EU107">
        <v>0</v>
      </c>
      <c r="EV107">
        <v>0</v>
      </c>
      <c r="EW107">
        <v>0</v>
      </c>
      <c r="EX107">
        <v>0</v>
      </c>
      <c r="EY107">
        <v>0</v>
      </c>
      <c r="EZ107">
        <v>0</v>
      </c>
      <c r="FQ107">
        <v>0</v>
      </c>
      <c r="FR107">
        <f aca="true" t="shared" si="99" ref="FR107:FR114">ROUND(IF(AND(AA107=0,BI107=3),P107,0),2)</f>
        <v>0</v>
      </c>
      <c r="FS107">
        <v>0</v>
      </c>
      <c r="FX107">
        <v>0</v>
      </c>
      <c r="FY107">
        <v>0</v>
      </c>
    </row>
    <row r="108" spans="1:181" ht="12.75">
      <c r="A108">
        <v>17</v>
      </c>
      <c r="B108">
        <v>1</v>
      </c>
      <c r="E108" t="s">
        <v>24</v>
      </c>
      <c r="F108" t="s">
        <v>144</v>
      </c>
      <c r="G108" t="s">
        <v>169</v>
      </c>
      <c r="H108" t="s">
        <v>40</v>
      </c>
      <c r="I108">
        <v>10</v>
      </c>
      <c r="J108">
        <v>0</v>
      </c>
      <c r="O108">
        <f t="shared" si="74"/>
        <v>2576</v>
      </c>
      <c r="P108">
        <f t="shared" si="75"/>
        <v>2576</v>
      </c>
      <c r="Q108">
        <f t="shared" si="76"/>
        <v>0</v>
      </c>
      <c r="R108">
        <f t="shared" si="77"/>
        <v>0</v>
      </c>
      <c r="S108">
        <f t="shared" si="78"/>
        <v>0</v>
      </c>
      <c r="T108">
        <f t="shared" si="79"/>
        <v>0</v>
      </c>
      <c r="U108">
        <f t="shared" si="80"/>
        <v>0</v>
      </c>
      <c r="V108">
        <f t="shared" si="81"/>
        <v>0</v>
      </c>
      <c r="W108">
        <f t="shared" si="82"/>
        <v>0</v>
      </c>
      <c r="X108">
        <f t="shared" si="83"/>
        <v>0</v>
      </c>
      <c r="Y108">
        <f t="shared" si="83"/>
        <v>0</v>
      </c>
      <c r="AA108">
        <v>0</v>
      </c>
      <c r="AB108">
        <f t="shared" si="84"/>
        <v>257.6</v>
      </c>
      <c r="AC108">
        <f t="shared" si="85"/>
        <v>257.6</v>
      </c>
      <c r="AD108">
        <f t="shared" si="85"/>
        <v>0</v>
      </c>
      <c r="AE108">
        <f t="shared" si="85"/>
        <v>0</v>
      </c>
      <c r="AF108">
        <f t="shared" si="85"/>
        <v>0</v>
      </c>
      <c r="AG108">
        <f t="shared" si="86"/>
        <v>0</v>
      </c>
      <c r="AH108">
        <f t="shared" si="87"/>
        <v>0</v>
      </c>
      <c r="AI108">
        <f t="shared" si="87"/>
        <v>0</v>
      </c>
      <c r="AJ108">
        <f t="shared" si="88"/>
        <v>0</v>
      </c>
      <c r="AK108">
        <v>257.6</v>
      </c>
      <c r="AL108">
        <v>257.6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1</v>
      </c>
      <c r="AW108">
        <v>1</v>
      </c>
      <c r="AX108">
        <v>1</v>
      </c>
      <c r="AY108">
        <v>1</v>
      </c>
      <c r="AZ108">
        <v>1</v>
      </c>
      <c r="BA108">
        <v>1</v>
      </c>
      <c r="BB108">
        <v>1</v>
      </c>
      <c r="BC108">
        <v>1</v>
      </c>
      <c r="BH108">
        <v>3</v>
      </c>
      <c r="BI108">
        <v>4</v>
      </c>
      <c r="BM108">
        <v>0</v>
      </c>
      <c r="BN108">
        <v>0</v>
      </c>
      <c r="BP108">
        <v>0</v>
      </c>
      <c r="BQ108">
        <v>0</v>
      </c>
      <c r="BR108">
        <v>0</v>
      </c>
      <c r="BS108">
        <v>1</v>
      </c>
      <c r="BT108">
        <v>1</v>
      </c>
      <c r="BU108">
        <v>1</v>
      </c>
      <c r="BV108">
        <v>1</v>
      </c>
      <c r="BW108">
        <v>1</v>
      </c>
      <c r="BX108">
        <v>1</v>
      </c>
      <c r="BZ108">
        <v>0</v>
      </c>
      <c r="CA108">
        <v>0</v>
      </c>
      <c r="CF108">
        <v>0</v>
      </c>
      <c r="CG108">
        <v>0</v>
      </c>
      <c r="CM108">
        <v>0</v>
      </c>
      <c r="CO108">
        <v>0</v>
      </c>
      <c r="CP108">
        <f t="shared" si="89"/>
        <v>2576</v>
      </c>
      <c r="CQ108">
        <f t="shared" si="90"/>
        <v>257.6</v>
      </c>
      <c r="CR108">
        <f t="shared" si="91"/>
        <v>0</v>
      </c>
      <c r="CS108">
        <f t="shared" si="92"/>
        <v>0</v>
      </c>
      <c r="CT108">
        <f t="shared" si="93"/>
        <v>0</v>
      </c>
      <c r="CU108">
        <f t="shared" si="94"/>
        <v>0</v>
      </c>
      <c r="CV108">
        <f t="shared" si="95"/>
        <v>0</v>
      </c>
      <c r="CW108">
        <f t="shared" si="96"/>
        <v>0</v>
      </c>
      <c r="CX108">
        <f t="shared" si="96"/>
        <v>0</v>
      </c>
      <c r="CY108">
        <f t="shared" si="97"/>
        <v>0</v>
      </c>
      <c r="CZ108">
        <f t="shared" si="98"/>
        <v>0</v>
      </c>
      <c r="DN108">
        <v>0</v>
      </c>
      <c r="DO108">
        <v>0</v>
      </c>
      <c r="DP108">
        <v>1</v>
      </c>
      <c r="DQ108">
        <v>1</v>
      </c>
      <c r="DR108">
        <v>1</v>
      </c>
      <c r="DS108">
        <v>1</v>
      </c>
      <c r="DT108">
        <v>1</v>
      </c>
      <c r="DU108">
        <v>1010</v>
      </c>
      <c r="DV108" t="s">
        <v>40</v>
      </c>
      <c r="DW108" t="s">
        <v>40</v>
      </c>
      <c r="DX108">
        <v>1</v>
      </c>
      <c r="EE108">
        <v>9203540</v>
      </c>
      <c r="EF108">
        <v>0</v>
      </c>
      <c r="EH108">
        <v>0</v>
      </c>
      <c r="EJ108">
        <v>4</v>
      </c>
      <c r="EK108">
        <v>0</v>
      </c>
      <c r="EL108" t="s">
        <v>146</v>
      </c>
      <c r="EM108" t="s">
        <v>147</v>
      </c>
      <c r="EQ108">
        <v>0</v>
      </c>
      <c r="ER108">
        <v>257.6</v>
      </c>
      <c r="ES108">
        <v>257.6</v>
      </c>
      <c r="ET108">
        <v>0</v>
      </c>
      <c r="EU108">
        <v>0</v>
      </c>
      <c r="EV108">
        <v>0</v>
      </c>
      <c r="EW108">
        <v>0</v>
      </c>
      <c r="EX108">
        <v>0</v>
      </c>
      <c r="EY108">
        <v>0</v>
      </c>
      <c r="EZ108">
        <v>0</v>
      </c>
      <c r="FQ108">
        <v>0</v>
      </c>
      <c r="FR108">
        <f t="shared" si="99"/>
        <v>0</v>
      </c>
      <c r="FS108">
        <v>0</v>
      </c>
      <c r="FX108">
        <v>0</v>
      </c>
      <c r="FY108">
        <v>0</v>
      </c>
    </row>
    <row r="109" spans="1:181" ht="12.75">
      <c r="A109">
        <v>17</v>
      </c>
      <c r="B109">
        <v>1</v>
      </c>
      <c r="E109" t="s">
        <v>28</v>
      </c>
      <c r="F109" t="s">
        <v>144</v>
      </c>
      <c r="G109" t="s">
        <v>170</v>
      </c>
      <c r="H109" t="s">
        <v>40</v>
      </c>
      <c r="I109">
        <v>10</v>
      </c>
      <c r="J109">
        <v>0</v>
      </c>
      <c r="O109">
        <f t="shared" si="74"/>
        <v>2705</v>
      </c>
      <c r="P109">
        <f t="shared" si="75"/>
        <v>2705</v>
      </c>
      <c r="Q109">
        <f t="shared" si="76"/>
        <v>0</v>
      </c>
      <c r="R109">
        <f t="shared" si="77"/>
        <v>0</v>
      </c>
      <c r="S109">
        <f t="shared" si="78"/>
        <v>0</v>
      </c>
      <c r="T109">
        <f t="shared" si="79"/>
        <v>0</v>
      </c>
      <c r="U109">
        <f t="shared" si="80"/>
        <v>0</v>
      </c>
      <c r="V109">
        <f t="shared" si="81"/>
        <v>0</v>
      </c>
      <c r="W109">
        <f t="shared" si="82"/>
        <v>0</v>
      </c>
      <c r="X109">
        <f t="shared" si="83"/>
        <v>0</v>
      </c>
      <c r="Y109">
        <f t="shared" si="83"/>
        <v>0</v>
      </c>
      <c r="AA109">
        <v>0</v>
      </c>
      <c r="AB109">
        <f t="shared" si="84"/>
        <v>270.5</v>
      </c>
      <c r="AC109">
        <f t="shared" si="85"/>
        <v>270.5</v>
      </c>
      <c r="AD109">
        <f t="shared" si="85"/>
        <v>0</v>
      </c>
      <c r="AE109">
        <f t="shared" si="85"/>
        <v>0</v>
      </c>
      <c r="AF109">
        <f t="shared" si="85"/>
        <v>0</v>
      </c>
      <c r="AG109">
        <f t="shared" si="86"/>
        <v>0</v>
      </c>
      <c r="AH109">
        <f t="shared" si="87"/>
        <v>0</v>
      </c>
      <c r="AI109">
        <f t="shared" si="87"/>
        <v>0</v>
      </c>
      <c r="AJ109">
        <f t="shared" si="88"/>
        <v>0</v>
      </c>
      <c r="AK109">
        <v>270.5</v>
      </c>
      <c r="AL109">
        <v>270.5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1</v>
      </c>
      <c r="AW109">
        <v>1</v>
      </c>
      <c r="AX109">
        <v>1</v>
      </c>
      <c r="AY109">
        <v>1</v>
      </c>
      <c r="AZ109">
        <v>1</v>
      </c>
      <c r="BA109">
        <v>1</v>
      </c>
      <c r="BB109">
        <v>1</v>
      </c>
      <c r="BC109">
        <v>1</v>
      </c>
      <c r="BH109">
        <v>3</v>
      </c>
      <c r="BI109">
        <v>4</v>
      </c>
      <c r="BM109">
        <v>0</v>
      </c>
      <c r="BN109">
        <v>0</v>
      </c>
      <c r="BP109">
        <v>0</v>
      </c>
      <c r="BQ109">
        <v>0</v>
      </c>
      <c r="BR109">
        <v>0</v>
      </c>
      <c r="BS109">
        <v>1</v>
      </c>
      <c r="BT109">
        <v>1</v>
      </c>
      <c r="BU109">
        <v>1</v>
      </c>
      <c r="BV109">
        <v>1</v>
      </c>
      <c r="BW109">
        <v>1</v>
      </c>
      <c r="BX109">
        <v>1</v>
      </c>
      <c r="BZ109">
        <v>0</v>
      </c>
      <c r="CA109">
        <v>0</v>
      </c>
      <c r="CF109">
        <v>0</v>
      </c>
      <c r="CG109">
        <v>0</v>
      </c>
      <c r="CM109">
        <v>0</v>
      </c>
      <c r="CO109">
        <v>0</v>
      </c>
      <c r="CP109">
        <f t="shared" si="89"/>
        <v>2705</v>
      </c>
      <c r="CQ109">
        <f t="shared" si="90"/>
        <v>270.5</v>
      </c>
      <c r="CR109">
        <f t="shared" si="91"/>
        <v>0</v>
      </c>
      <c r="CS109">
        <f t="shared" si="92"/>
        <v>0</v>
      </c>
      <c r="CT109">
        <f t="shared" si="93"/>
        <v>0</v>
      </c>
      <c r="CU109">
        <f t="shared" si="94"/>
        <v>0</v>
      </c>
      <c r="CV109">
        <f t="shared" si="95"/>
        <v>0</v>
      </c>
      <c r="CW109">
        <f t="shared" si="96"/>
        <v>0</v>
      </c>
      <c r="CX109">
        <f t="shared" si="96"/>
        <v>0</v>
      </c>
      <c r="CY109">
        <f t="shared" si="97"/>
        <v>0</v>
      </c>
      <c r="CZ109">
        <f t="shared" si="98"/>
        <v>0</v>
      </c>
      <c r="DN109">
        <v>0</v>
      </c>
      <c r="DO109">
        <v>0</v>
      </c>
      <c r="DP109">
        <v>1</v>
      </c>
      <c r="DQ109">
        <v>1</v>
      </c>
      <c r="DR109">
        <v>1</v>
      </c>
      <c r="DS109">
        <v>1</v>
      </c>
      <c r="DT109">
        <v>1</v>
      </c>
      <c r="DU109">
        <v>1010</v>
      </c>
      <c r="DV109" t="s">
        <v>40</v>
      </c>
      <c r="DW109" t="s">
        <v>40</v>
      </c>
      <c r="DX109">
        <v>1</v>
      </c>
      <c r="EE109">
        <v>9203540</v>
      </c>
      <c r="EF109">
        <v>0</v>
      </c>
      <c r="EH109">
        <v>0</v>
      </c>
      <c r="EJ109">
        <v>4</v>
      </c>
      <c r="EK109">
        <v>0</v>
      </c>
      <c r="EL109" t="s">
        <v>146</v>
      </c>
      <c r="EM109" t="s">
        <v>147</v>
      </c>
      <c r="EQ109">
        <v>0</v>
      </c>
      <c r="ER109">
        <v>270.5</v>
      </c>
      <c r="ES109">
        <v>270.5</v>
      </c>
      <c r="ET109">
        <v>0</v>
      </c>
      <c r="EU109">
        <v>0</v>
      </c>
      <c r="EV109">
        <v>0</v>
      </c>
      <c r="EW109">
        <v>0</v>
      </c>
      <c r="EX109">
        <v>0</v>
      </c>
      <c r="EY109">
        <v>0</v>
      </c>
      <c r="EZ109">
        <v>0</v>
      </c>
      <c r="FQ109">
        <v>0</v>
      </c>
      <c r="FR109">
        <f t="shared" si="99"/>
        <v>0</v>
      </c>
      <c r="FS109">
        <v>0</v>
      </c>
      <c r="FX109">
        <v>0</v>
      </c>
      <c r="FY109">
        <v>0</v>
      </c>
    </row>
    <row r="110" spans="1:181" ht="12.75">
      <c r="A110">
        <v>17</v>
      </c>
      <c r="B110">
        <v>1</v>
      </c>
      <c r="E110" t="s">
        <v>37</v>
      </c>
      <c r="F110" t="s">
        <v>144</v>
      </c>
      <c r="G110" t="s">
        <v>171</v>
      </c>
      <c r="H110" t="s">
        <v>40</v>
      </c>
      <c r="I110">
        <v>1</v>
      </c>
      <c r="J110">
        <v>0</v>
      </c>
      <c r="O110">
        <f t="shared" si="74"/>
        <v>909.8</v>
      </c>
      <c r="P110">
        <f t="shared" si="75"/>
        <v>909.8</v>
      </c>
      <c r="Q110">
        <f t="shared" si="76"/>
        <v>0</v>
      </c>
      <c r="R110">
        <f t="shared" si="77"/>
        <v>0</v>
      </c>
      <c r="S110">
        <f t="shared" si="78"/>
        <v>0</v>
      </c>
      <c r="T110">
        <f t="shared" si="79"/>
        <v>0</v>
      </c>
      <c r="U110">
        <f t="shared" si="80"/>
        <v>0</v>
      </c>
      <c r="V110">
        <f t="shared" si="81"/>
        <v>0</v>
      </c>
      <c r="W110">
        <f t="shared" si="82"/>
        <v>0</v>
      </c>
      <c r="X110">
        <f t="shared" si="83"/>
        <v>0</v>
      </c>
      <c r="Y110">
        <f t="shared" si="83"/>
        <v>0</v>
      </c>
      <c r="AA110">
        <v>0</v>
      </c>
      <c r="AB110">
        <f t="shared" si="84"/>
        <v>909.8</v>
      </c>
      <c r="AC110">
        <f t="shared" si="85"/>
        <v>909.8</v>
      </c>
      <c r="AD110">
        <f t="shared" si="85"/>
        <v>0</v>
      </c>
      <c r="AE110">
        <f t="shared" si="85"/>
        <v>0</v>
      </c>
      <c r="AF110">
        <f t="shared" si="85"/>
        <v>0</v>
      </c>
      <c r="AG110">
        <f t="shared" si="86"/>
        <v>0</v>
      </c>
      <c r="AH110">
        <f t="shared" si="87"/>
        <v>0</v>
      </c>
      <c r="AI110">
        <f t="shared" si="87"/>
        <v>0</v>
      </c>
      <c r="AJ110">
        <f t="shared" si="88"/>
        <v>0</v>
      </c>
      <c r="AK110">
        <v>909.8</v>
      </c>
      <c r="AL110">
        <v>909.8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1</v>
      </c>
      <c r="AW110">
        <v>1</v>
      </c>
      <c r="AX110">
        <v>1</v>
      </c>
      <c r="AY110">
        <v>1</v>
      </c>
      <c r="AZ110">
        <v>1</v>
      </c>
      <c r="BA110">
        <v>1</v>
      </c>
      <c r="BB110">
        <v>1</v>
      </c>
      <c r="BC110">
        <v>1</v>
      </c>
      <c r="BH110">
        <v>3</v>
      </c>
      <c r="BI110">
        <v>4</v>
      </c>
      <c r="BM110">
        <v>0</v>
      </c>
      <c r="BN110">
        <v>0</v>
      </c>
      <c r="BP110">
        <v>0</v>
      </c>
      <c r="BQ110">
        <v>0</v>
      </c>
      <c r="BR110">
        <v>0</v>
      </c>
      <c r="BS110">
        <v>1</v>
      </c>
      <c r="BT110">
        <v>1</v>
      </c>
      <c r="BU110">
        <v>1</v>
      </c>
      <c r="BV110">
        <v>1</v>
      </c>
      <c r="BW110">
        <v>1</v>
      </c>
      <c r="BX110">
        <v>1</v>
      </c>
      <c r="BZ110">
        <v>0</v>
      </c>
      <c r="CA110">
        <v>0</v>
      </c>
      <c r="CF110">
        <v>0</v>
      </c>
      <c r="CG110">
        <v>0</v>
      </c>
      <c r="CM110">
        <v>0</v>
      </c>
      <c r="CO110">
        <v>0</v>
      </c>
      <c r="CP110">
        <f t="shared" si="89"/>
        <v>909.8</v>
      </c>
      <c r="CQ110">
        <f t="shared" si="90"/>
        <v>909.8</v>
      </c>
      <c r="CR110">
        <f t="shared" si="91"/>
        <v>0</v>
      </c>
      <c r="CS110">
        <f t="shared" si="92"/>
        <v>0</v>
      </c>
      <c r="CT110">
        <f t="shared" si="93"/>
        <v>0</v>
      </c>
      <c r="CU110">
        <f t="shared" si="94"/>
        <v>0</v>
      </c>
      <c r="CV110">
        <f t="shared" si="95"/>
        <v>0</v>
      </c>
      <c r="CW110">
        <f t="shared" si="96"/>
        <v>0</v>
      </c>
      <c r="CX110">
        <f t="shared" si="96"/>
        <v>0</v>
      </c>
      <c r="CY110">
        <f t="shared" si="97"/>
        <v>0</v>
      </c>
      <c r="CZ110">
        <f t="shared" si="98"/>
        <v>0</v>
      </c>
      <c r="DN110">
        <v>0</v>
      </c>
      <c r="DO110">
        <v>0</v>
      </c>
      <c r="DP110">
        <v>1</v>
      </c>
      <c r="DQ110">
        <v>1</v>
      </c>
      <c r="DR110">
        <v>1</v>
      </c>
      <c r="DS110">
        <v>1</v>
      </c>
      <c r="DT110">
        <v>1</v>
      </c>
      <c r="DU110">
        <v>1010</v>
      </c>
      <c r="DV110" t="s">
        <v>40</v>
      </c>
      <c r="DW110" t="s">
        <v>40</v>
      </c>
      <c r="DX110">
        <v>1</v>
      </c>
      <c r="EE110">
        <v>9203540</v>
      </c>
      <c r="EF110">
        <v>0</v>
      </c>
      <c r="EH110">
        <v>0</v>
      </c>
      <c r="EJ110">
        <v>4</v>
      </c>
      <c r="EK110">
        <v>0</v>
      </c>
      <c r="EL110" t="s">
        <v>146</v>
      </c>
      <c r="EM110" t="s">
        <v>147</v>
      </c>
      <c r="EQ110">
        <v>0</v>
      </c>
      <c r="ER110">
        <v>909.8</v>
      </c>
      <c r="ES110">
        <v>909.8</v>
      </c>
      <c r="ET110">
        <v>0</v>
      </c>
      <c r="EU110">
        <v>0</v>
      </c>
      <c r="EV110">
        <v>0</v>
      </c>
      <c r="EW110">
        <v>0</v>
      </c>
      <c r="EX110">
        <v>0</v>
      </c>
      <c r="EY110">
        <v>0</v>
      </c>
      <c r="EZ110">
        <v>0</v>
      </c>
      <c r="FQ110">
        <v>0</v>
      </c>
      <c r="FR110">
        <f t="shared" si="99"/>
        <v>0</v>
      </c>
      <c r="FS110">
        <v>0</v>
      </c>
      <c r="FX110">
        <v>0</v>
      </c>
      <c r="FY110">
        <v>0</v>
      </c>
    </row>
    <row r="111" spans="1:181" ht="12.75">
      <c r="A111">
        <v>17</v>
      </c>
      <c r="B111">
        <v>1</v>
      </c>
      <c r="E111" t="s">
        <v>45</v>
      </c>
      <c r="F111" t="s">
        <v>144</v>
      </c>
      <c r="G111" t="s">
        <v>172</v>
      </c>
      <c r="H111" t="s">
        <v>40</v>
      </c>
      <c r="I111">
        <v>1</v>
      </c>
      <c r="J111">
        <v>0</v>
      </c>
      <c r="O111">
        <f t="shared" si="74"/>
        <v>636.7</v>
      </c>
      <c r="P111">
        <f t="shared" si="75"/>
        <v>636.7</v>
      </c>
      <c r="Q111">
        <f t="shared" si="76"/>
        <v>0</v>
      </c>
      <c r="R111">
        <f t="shared" si="77"/>
        <v>0</v>
      </c>
      <c r="S111">
        <f t="shared" si="78"/>
        <v>0</v>
      </c>
      <c r="T111">
        <f t="shared" si="79"/>
        <v>0</v>
      </c>
      <c r="U111">
        <f t="shared" si="80"/>
        <v>0</v>
      </c>
      <c r="V111">
        <f t="shared" si="81"/>
        <v>0</v>
      </c>
      <c r="W111">
        <f t="shared" si="82"/>
        <v>0</v>
      </c>
      <c r="X111">
        <f t="shared" si="83"/>
        <v>0</v>
      </c>
      <c r="Y111">
        <f t="shared" si="83"/>
        <v>0</v>
      </c>
      <c r="AA111">
        <v>0</v>
      </c>
      <c r="AB111">
        <f t="shared" si="84"/>
        <v>636.7</v>
      </c>
      <c r="AC111">
        <f t="shared" si="85"/>
        <v>636.7</v>
      </c>
      <c r="AD111">
        <f t="shared" si="85"/>
        <v>0</v>
      </c>
      <c r="AE111">
        <f t="shared" si="85"/>
        <v>0</v>
      </c>
      <c r="AF111">
        <f t="shared" si="85"/>
        <v>0</v>
      </c>
      <c r="AG111">
        <f t="shared" si="86"/>
        <v>0</v>
      </c>
      <c r="AH111">
        <f t="shared" si="87"/>
        <v>0</v>
      </c>
      <c r="AI111">
        <f t="shared" si="87"/>
        <v>0</v>
      </c>
      <c r="AJ111">
        <f t="shared" si="88"/>
        <v>0</v>
      </c>
      <c r="AK111">
        <v>636.7</v>
      </c>
      <c r="AL111">
        <v>636.7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1</v>
      </c>
      <c r="AW111">
        <v>1</v>
      </c>
      <c r="AX111">
        <v>1</v>
      </c>
      <c r="AY111">
        <v>1</v>
      </c>
      <c r="AZ111">
        <v>1</v>
      </c>
      <c r="BA111">
        <v>1</v>
      </c>
      <c r="BB111">
        <v>1</v>
      </c>
      <c r="BC111">
        <v>1</v>
      </c>
      <c r="BH111">
        <v>3</v>
      </c>
      <c r="BI111">
        <v>4</v>
      </c>
      <c r="BM111">
        <v>0</v>
      </c>
      <c r="BN111">
        <v>0</v>
      </c>
      <c r="BP111">
        <v>0</v>
      </c>
      <c r="BQ111">
        <v>0</v>
      </c>
      <c r="BR111">
        <v>0</v>
      </c>
      <c r="BS111">
        <v>1</v>
      </c>
      <c r="BT111">
        <v>1</v>
      </c>
      <c r="BU111">
        <v>1</v>
      </c>
      <c r="BV111">
        <v>1</v>
      </c>
      <c r="BW111">
        <v>1</v>
      </c>
      <c r="BX111">
        <v>1</v>
      </c>
      <c r="BZ111">
        <v>0</v>
      </c>
      <c r="CA111">
        <v>0</v>
      </c>
      <c r="CF111">
        <v>0</v>
      </c>
      <c r="CG111">
        <v>0</v>
      </c>
      <c r="CM111">
        <v>0</v>
      </c>
      <c r="CO111">
        <v>0</v>
      </c>
      <c r="CP111">
        <f t="shared" si="89"/>
        <v>636.7</v>
      </c>
      <c r="CQ111">
        <f t="shared" si="90"/>
        <v>636.7</v>
      </c>
      <c r="CR111">
        <f t="shared" si="91"/>
        <v>0</v>
      </c>
      <c r="CS111">
        <f t="shared" si="92"/>
        <v>0</v>
      </c>
      <c r="CT111">
        <f t="shared" si="93"/>
        <v>0</v>
      </c>
      <c r="CU111">
        <f t="shared" si="94"/>
        <v>0</v>
      </c>
      <c r="CV111">
        <f t="shared" si="95"/>
        <v>0</v>
      </c>
      <c r="CW111">
        <f t="shared" si="96"/>
        <v>0</v>
      </c>
      <c r="CX111">
        <f t="shared" si="96"/>
        <v>0</v>
      </c>
      <c r="CY111">
        <f t="shared" si="97"/>
        <v>0</v>
      </c>
      <c r="CZ111">
        <f t="shared" si="98"/>
        <v>0</v>
      </c>
      <c r="DN111">
        <v>0</v>
      </c>
      <c r="DO111">
        <v>0</v>
      </c>
      <c r="DP111">
        <v>1</v>
      </c>
      <c r="DQ111">
        <v>1</v>
      </c>
      <c r="DR111">
        <v>1</v>
      </c>
      <c r="DS111">
        <v>1</v>
      </c>
      <c r="DT111">
        <v>1</v>
      </c>
      <c r="DU111">
        <v>1010</v>
      </c>
      <c r="DV111" t="s">
        <v>40</v>
      </c>
      <c r="DW111" t="s">
        <v>40</v>
      </c>
      <c r="DX111">
        <v>1</v>
      </c>
      <c r="EE111">
        <v>9203540</v>
      </c>
      <c r="EF111">
        <v>0</v>
      </c>
      <c r="EH111">
        <v>0</v>
      </c>
      <c r="EJ111">
        <v>4</v>
      </c>
      <c r="EK111">
        <v>0</v>
      </c>
      <c r="EL111" t="s">
        <v>146</v>
      </c>
      <c r="EM111" t="s">
        <v>147</v>
      </c>
      <c r="EQ111">
        <v>0</v>
      </c>
      <c r="ER111">
        <v>636.7</v>
      </c>
      <c r="ES111">
        <v>636.7</v>
      </c>
      <c r="ET111">
        <v>0</v>
      </c>
      <c r="EU111">
        <v>0</v>
      </c>
      <c r="EV111">
        <v>0</v>
      </c>
      <c r="EW111">
        <v>0</v>
      </c>
      <c r="EX111">
        <v>0</v>
      </c>
      <c r="EY111">
        <v>0</v>
      </c>
      <c r="EZ111">
        <v>0</v>
      </c>
      <c r="FQ111">
        <v>0</v>
      </c>
      <c r="FR111">
        <f t="shared" si="99"/>
        <v>0</v>
      </c>
      <c r="FS111">
        <v>0</v>
      </c>
      <c r="FX111">
        <v>0</v>
      </c>
      <c r="FY111">
        <v>0</v>
      </c>
    </row>
    <row r="112" spans="1:181" ht="12.75">
      <c r="A112">
        <v>17</v>
      </c>
      <c r="B112">
        <v>1</v>
      </c>
      <c r="E112" t="s">
        <v>49</v>
      </c>
      <c r="F112" t="s">
        <v>144</v>
      </c>
      <c r="G112" t="s">
        <v>173</v>
      </c>
      <c r="H112" t="s">
        <v>40</v>
      </c>
      <c r="I112">
        <v>1</v>
      </c>
      <c r="J112">
        <v>0</v>
      </c>
      <c r="O112">
        <f t="shared" si="74"/>
        <v>1739.2</v>
      </c>
      <c r="P112">
        <f t="shared" si="75"/>
        <v>1739.2</v>
      </c>
      <c r="Q112">
        <f t="shared" si="76"/>
        <v>0</v>
      </c>
      <c r="R112">
        <f t="shared" si="77"/>
        <v>0</v>
      </c>
      <c r="S112">
        <f t="shared" si="78"/>
        <v>0</v>
      </c>
      <c r="T112">
        <f t="shared" si="79"/>
        <v>0</v>
      </c>
      <c r="U112">
        <f t="shared" si="80"/>
        <v>0</v>
      </c>
      <c r="V112">
        <f t="shared" si="81"/>
        <v>0</v>
      </c>
      <c r="W112">
        <f t="shared" si="82"/>
        <v>0</v>
      </c>
      <c r="X112">
        <f t="shared" si="83"/>
        <v>0</v>
      </c>
      <c r="Y112">
        <f t="shared" si="83"/>
        <v>0</v>
      </c>
      <c r="AA112">
        <v>0</v>
      </c>
      <c r="AB112">
        <f t="shared" si="84"/>
        <v>1739.2</v>
      </c>
      <c r="AC112">
        <f t="shared" si="85"/>
        <v>1739.2</v>
      </c>
      <c r="AD112">
        <f t="shared" si="85"/>
        <v>0</v>
      </c>
      <c r="AE112">
        <f t="shared" si="85"/>
        <v>0</v>
      </c>
      <c r="AF112">
        <f t="shared" si="85"/>
        <v>0</v>
      </c>
      <c r="AG112">
        <f t="shared" si="86"/>
        <v>0</v>
      </c>
      <c r="AH112">
        <f t="shared" si="87"/>
        <v>0</v>
      </c>
      <c r="AI112">
        <f t="shared" si="87"/>
        <v>0</v>
      </c>
      <c r="AJ112">
        <f t="shared" si="88"/>
        <v>0</v>
      </c>
      <c r="AK112">
        <v>1739.2</v>
      </c>
      <c r="AL112">
        <v>1739.2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1</v>
      </c>
      <c r="AW112">
        <v>1</v>
      </c>
      <c r="AX112">
        <v>1</v>
      </c>
      <c r="AY112">
        <v>1</v>
      </c>
      <c r="AZ112">
        <v>1</v>
      </c>
      <c r="BA112">
        <v>1</v>
      </c>
      <c r="BB112">
        <v>1</v>
      </c>
      <c r="BC112">
        <v>1</v>
      </c>
      <c r="BH112">
        <v>3</v>
      </c>
      <c r="BI112">
        <v>4</v>
      </c>
      <c r="BM112">
        <v>0</v>
      </c>
      <c r="BN112">
        <v>0</v>
      </c>
      <c r="BP112">
        <v>0</v>
      </c>
      <c r="BQ112">
        <v>0</v>
      </c>
      <c r="BR112">
        <v>0</v>
      </c>
      <c r="BS112">
        <v>1</v>
      </c>
      <c r="BT112">
        <v>1</v>
      </c>
      <c r="BU112">
        <v>1</v>
      </c>
      <c r="BV112">
        <v>1</v>
      </c>
      <c r="BW112">
        <v>1</v>
      </c>
      <c r="BX112">
        <v>1</v>
      </c>
      <c r="BZ112">
        <v>0</v>
      </c>
      <c r="CA112">
        <v>0</v>
      </c>
      <c r="CF112">
        <v>0</v>
      </c>
      <c r="CG112">
        <v>0</v>
      </c>
      <c r="CM112">
        <v>0</v>
      </c>
      <c r="CO112">
        <v>0</v>
      </c>
      <c r="CP112">
        <f t="shared" si="89"/>
        <v>1739.2</v>
      </c>
      <c r="CQ112">
        <f t="shared" si="90"/>
        <v>1739.2</v>
      </c>
      <c r="CR112">
        <f t="shared" si="91"/>
        <v>0</v>
      </c>
      <c r="CS112">
        <f t="shared" si="92"/>
        <v>0</v>
      </c>
      <c r="CT112">
        <f t="shared" si="93"/>
        <v>0</v>
      </c>
      <c r="CU112">
        <f t="shared" si="94"/>
        <v>0</v>
      </c>
      <c r="CV112">
        <f t="shared" si="95"/>
        <v>0</v>
      </c>
      <c r="CW112">
        <f t="shared" si="96"/>
        <v>0</v>
      </c>
      <c r="CX112">
        <f t="shared" si="96"/>
        <v>0</v>
      </c>
      <c r="CY112">
        <f t="shared" si="97"/>
        <v>0</v>
      </c>
      <c r="CZ112">
        <f t="shared" si="98"/>
        <v>0</v>
      </c>
      <c r="DN112">
        <v>0</v>
      </c>
      <c r="DO112">
        <v>0</v>
      </c>
      <c r="DP112">
        <v>1</v>
      </c>
      <c r="DQ112">
        <v>1</v>
      </c>
      <c r="DR112">
        <v>1</v>
      </c>
      <c r="DS112">
        <v>1</v>
      </c>
      <c r="DT112">
        <v>1</v>
      </c>
      <c r="DU112">
        <v>1010</v>
      </c>
      <c r="DV112" t="s">
        <v>40</v>
      </c>
      <c r="DW112" t="s">
        <v>40</v>
      </c>
      <c r="DX112">
        <v>1</v>
      </c>
      <c r="EE112">
        <v>9203540</v>
      </c>
      <c r="EF112">
        <v>0</v>
      </c>
      <c r="EH112">
        <v>0</v>
      </c>
      <c r="EJ112">
        <v>4</v>
      </c>
      <c r="EK112">
        <v>0</v>
      </c>
      <c r="EL112" t="s">
        <v>146</v>
      </c>
      <c r="EM112" t="s">
        <v>147</v>
      </c>
      <c r="EQ112">
        <v>0</v>
      </c>
      <c r="ER112">
        <v>1739.2</v>
      </c>
      <c r="ES112">
        <v>1739.2</v>
      </c>
      <c r="ET112">
        <v>0</v>
      </c>
      <c r="EU112">
        <v>0</v>
      </c>
      <c r="EV112">
        <v>0</v>
      </c>
      <c r="EW112">
        <v>0</v>
      </c>
      <c r="EX112">
        <v>0</v>
      </c>
      <c r="EY112">
        <v>0</v>
      </c>
      <c r="EZ112">
        <v>0</v>
      </c>
      <c r="FQ112">
        <v>0</v>
      </c>
      <c r="FR112">
        <f t="shared" si="99"/>
        <v>0</v>
      </c>
      <c r="FS112">
        <v>0</v>
      </c>
      <c r="FX112">
        <v>0</v>
      </c>
      <c r="FY112">
        <v>0</v>
      </c>
    </row>
    <row r="113" spans="1:181" ht="12.75">
      <c r="A113">
        <v>17</v>
      </c>
      <c r="B113">
        <v>1</v>
      </c>
      <c r="E113" t="s">
        <v>55</v>
      </c>
      <c r="F113" t="s">
        <v>144</v>
      </c>
      <c r="G113" t="s">
        <v>174</v>
      </c>
      <c r="H113" t="s">
        <v>40</v>
      </c>
      <c r="I113">
        <v>1</v>
      </c>
      <c r="J113">
        <v>0</v>
      </c>
      <c r="O113">
        <f t="shared" si="74"/>
        <v>5253.5</v>
      </c>
      <c r="P113">
        <f t="shared" si="75"/>
        <v>5253.5</v>
      </c>
      <c r="Q113">
        <f t="shared" si="76"/>
        <v>0</v>
      </c>
      <c r="R113">
        <f t="shared" si="77"/>
        <v>0</v>
      </c>
      <c r="S113">
        <f t="shared" si="78"/>
        <v>0</v>
      </c>
      <c r="T113">
        <f t="shared" si="79"/>
        <v>0</v>
      </c>
      <c r="U113">
        <f t="shared" si="80"/>
        <v>0</v>
      </c>
      <c r="V113">
        <f t="shared" si="81"/>
        <v>0</v>
      </c>
      <c r="W113">
        <f t="shared" si="82"/>
        <v>0</v>
      </c>
      <c r="X113">
        <f t="shared" si="83"/>
        <v>0</v>
      </c>
      <c r="Y113">
        <f t="shared" si="83"/>
        <v>0</v>
      </c>
      <c r="AA113">
        <v>0</v>
      </c>
      <c r="AB113">
        <f t="shared" si="84"/>
        <v>5253.5</v>
      </c>
      <c r="AC113">
        <f t="shared" si="85"/>
        <v>5253.5</v>
      </c>
      <c r="AD113">
        <f t="shared" si="85"/>
        <v>0</v>
      </c>
      <c r="AE113">
        <f t="shared" si="85"/>
        <v>0</v>
      </c>
      <c r="AF113">
        <f t="shared" si="85"/>
        <v>0</v>
      </c>
      <c r="AG113">
        <f t="shared" si="86"/>
        <v>0</v>
      </c>
      <c r="AH113">
        <f t="shared" si="87"/>
        <v>0</v>
      </c>
      <c r="AI113">
        <f t="shared" si="87"/>
        <v>0</v>
      </c>
      <c r="AJ113">
        <f t="shared" si="88"/>
        <v>0</v>
      </c>
      <c r="AK113">
        <v>5253.5</v>
      </c>
      <c r="AL113">
        <v>5253.5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1</v>
      </c>
      <c r="AW113">
        <v>1</v>
      </c>
      <c r="AX113">
        <v>1</v>
      </c>
      <c r="AY113">
        <v>1</v>
      </c>
      <c r="AZ113">
        <v>1</v>
      </c>
      <c r="BA113">
        <v>1</v>
      </c>
      <c r="BB113">
        <v>1</v>
      </c>
      <c r="BC113">
        <v>1</v>
      </c>
      <c r="BH113">
        <v>3</v>
      </c>
      <c r="BI113">
        <v>4</v>
      </c>
      <c r="BM113">
        <v>0</v>
      </c>
      <c r="BN113">
        <v>0</v>
      </c>
      <c r="BP113">
        <v>0</v>
      </c>
      <c r="BQ113">
        <v>0</v>
      </c>
      <c r="BR113">
        <v>0</v>
      </c>
      <c r="BS113">
        <v>1</v>
      </c>
      <c r="BT113">
        <v>1</v>
      </c>
      <c r="BU113">
        <v>1</v>
      </c>
      <c r="BV113">
        <v>1</v>
      </c>
      <c r="BW113">
        <v>1</v>
      </c>
      <c r="BX113">
        <v>1</v>
      </c>
      <c r="BZ113">
        <v>0</v>
      </c>
      <c r="CA113">
        <v>0</v>
      </c>
      <c r="CF113">
        <v>0</v>
      </c>
      <c r="CG113">
        <v>0</v>
      </c>
      <c r="CM113">
        <v>0</v>
      </c>
      <c r="CO113">
        <v>0</v>
      </c>
      <c r="CP113">
        <f t="shared" si="89"/>
        <v>5253.5</v>
      </c>
      <c r="CQ113">
        <f t="shared" si="90"/>
        <v>5253.5</v>
      </c>
      <c r="CR113">
        <f t="shared" si="91"/>
        <v>0</v>
      </c>
      <c r="CS113">
        <f t="shared" si="92"/>
        <v>0</v>
      </c>
      <c r="CT113">
        <f t="shared" si="93"/>
        <v>0</v>
      </c>
      <c r="CU113">
        <f t="shared" si="94"/>
        <v>0</v>
      </c>
      <c r="CV113">
        <f t="shared" si="95"/>
        <v>0</v>
      </c>
      <c r="CW113">
        <f t="shared" si="96"/>
        <v>0</v>
      </c>
      <c r="CX113">
        <f t="shared" si="96"/>
        <v>0</v>
      </c>
      <c r="CY113">
        <f t="shared" si="97"/>
        <v>0</v>
      </c>
      <c r="CZ113">
        <f t="shared" si="98"/>
        <v>0</v>
      </c>
      <c r="DN113">
        <v>0</v>
      </c>
      <c r="DO113">
        <v>0</v>
      </c>
      <c r="DP113">
        <v>1</v>
      </c>
      <c r="DQ113">
        <v>1</v>
      </c>
      <c r="DR113">
        <v>1</v>
      </c>
      <c r="DS113">
        <v>1</v>
      </c>
      <c r="DT113">
        <v>1</v>
      </c>
      <c r="DU113">
        <v>1010</v>
      </c>
      <c r="DV113" t="s">
        <v>40</v>
      </c>
      <c r="DW113" t="s">
        <v>40</v>
      </c>
      <c r="DX113">
        <v>1</v>
      </c>
      <c r="EE113">
        <v>9203540</v>
      </c>
      <c r="EF113">
        <v>0</v>
      </c>
      <c r="EH113">
        <v>0</v>
      </c>
      <c r="EJ113">
        <v>4</v>
      </c>
      <c r="EK113">
        <v>0</v>
      </c>
      <c r="EL113" t="s">
        <v>146</v>
      </c>
      <c r="EM113" t="s">
        <v>147</v>
      </c>
      <c r="EQ113">
        <v>0</v>
      </c>
      <c r="ER113">
        <v>5253.5</v>
      </c>
      <c r="ES113">
        <v>5253.5</v>
      </c>
      <c r="ET113">
        <v>0</v>
      </c>
      <c r="EU113">
        <v>0</v>
      </c>
      <c r="EV113">
        <v>0</v>
      </c>
      <c r="EW113">
        <v>0</v>
      </c>
      <c r="EX113">
        <v>0</v>
      </c>
      <c r="EY113">
        <v>0</v>
      </c>
      <c r="EZ113">
        <v>0</v>
      </c>
      <c r="FQ113">
        <v>0</v>
      </c>
      <c r="FR113">
        <f t="shared" si="99"/>
        <v>0</v>
      </c>
      <c r="FS113">
        <v>0</v>
      </c>
      <c r="FX113">
        <v>0</v>
      </c>
      <c r="FY113">
        <v>0</v>
      </c>
    </row>
    <row r="114" spans="1:181" ht="12.75">
      <c r="A114">
        <v>17</v>
      </c>
      <c r="B114">
        <v>1</v>
      </c>
      <c r="E114" t="s">
        <v>61</v>
      </c>
      <c r="F114" t="s">
        <v>144</v>
      </c>
      <c r="G114" t="s">
        <v>175</v>
      </c>
      <c r="H114" t="s">
        <v>40</v>
      </c>
      <c r="I114">
        <v>10</v>
      </c>
      <c r="J114">
        <v>0</v>
      </c>
      <c r="O114">
        <f t="shared" si="74"/>
        <v>26680</v>
      </c>
      <c r="P114">
        <f t="shared" si="75"/>
        <v>26680</v>
      </c>
      <c r="Q114">
        <f t="shared" si="76"/>
        <v>0</v>
      </c>
      <c r="R114">
        <f t="shared" si="77"/>
        <v>0</v>
      </c>
      <c r="S114">
        <f t="shared" si="78"/>
        <v>0</v>
      </c>
      <c r="T114">
        <f t="shared" si="79"/>
        <v>0</v>
      </c>
      <c r="U114">
        <f t="shared" si="80"/>
        <v>0</v>
      </c>
      <c r="V114">
        <f t="shared" si="81"/>
        <v>0</v>
      </c>
      <c r="W114">
        <f t="shared" si="82"/>
        <v>0</v>
      </c>
      <c r="X114">
        <f t="shared" si="83"/>
        <v>0</v>
      </c>
      <c r="Y114">
        <f t="shared" si="83"/>
        <v>0</v>
      </c>
      <c r="AA114">
        <v>0</v>
      </c>
      <c r="AB114">
        <f t="shared" si="84"/>
        <v>2668</v>
      </c>
      <c r="AC114">
        <f t="shared" si="85"/>
        <v>2668</v>
      </c>
      <c r="AD114">
        <f t="shared" si="85"/>
        <v>0</v>
      </c>
      <c r="AE114">
        <f t="shared" si="85"/>
        <v>0</v>
      </c>
      <c r="AF114">
        <f t="shared" si="85"/>
        <v>0</v>
      </c>
      <c r="AG114">
        <f t="shared" si="86"/>
        <v>0</v>
      </c>
      <c r="AH114">
        <f t="shared" si="87"/>
        <v>0</v>
      </c>
      <c r="AI114">
        <f t="shared" si="87"/>
        <v>0</v>
      </c>
      <c r="AJ114">
        <f t="shared" si="88"/>
        <v>0</v>
      </c>
      <c r="AK114">
        <v>2668</v>
      </c>
      <c r="AL114">
        <v>2668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1</v>
      </c>
      <c r="AW114">
        <v>1</v>
      </c>
      <c r="AX114">
        <v>1</v>
      </c>
      <c r="AY114">
        <v>1</v>
      </c>
      <c r="AZ114">
        <v>1</v>
      </c>
      <c r="BA114">
        <v>1</v>
      </c>
      <c r="BB114">
        <v>1</v>
      </c>
      <c r="BC114">
        <v>1</v>
      </c>
      <c r="BH114">
        <v>3</v>
      </c>
      <c r="BI114">
        <v>4</v>
      </c>
      <c r="BM114">
        <v>0</v>
      </c>
      <c r="BN114">
        <v>0</v>
      </c>
      <c r="BP114">
        <v>0</v>
      </c>
      <c r="BQ114">
        <v>0</v>
      </c>
      <c r="BR114">
        <v>0</v>
      </c>
      <c r="BS114">
        <v>1</v>
      </c>
      <c r="BT114">
        <v>1</v>
      </c>
      <c r="BU114">
        <v>1</v>
      </c>
      <c r="BV114">
        <v>1</v>
      </c>
      <c r="BW114">
        <v>1</v>
      </c>
      <c r="BX114">
        <v>1</v>
      </c>
      <c r="BZ114">
        <v>0</v>
      </c>
      <c r="CA114">
        <v>0</v>
      </c>
      <c r="CF114">
        <v>0</v>
      </c>
      <c r="CG114">
        <v>0</v>
      </c>
      <c r="CM114">
        <v>0</v>
      </c>
      <c r="CO114">
        <v>0</v>
      </c>
      <c r="CP114">
        <f t="shared" si="89"/>
        <v>26680</v>
      </c>
      <c r="CQ114">
        <f t="shared" si="90"/>
        <v>2668</v>
      </c>
      <c r="CR114">
        <f t="shared" si="91"/>
        <v>0</v>
      </c>
      <c r="CS114">
        <f t="shared" si="92"/>
        <v>0</v>
      </c>
      <c r="CT114">
        <f t="shared" si="93"/>
        <v>0</v>
      </c>
      <c r="CU114">
        <f t="shared" si="94"/>
        <v>0</v>
      </c>
      <c r="CV114">
        <f t="shared" si="95"/>
        <v>0</v>
      </c>
      <c r="CW114">
        <f t="shared" si="96"/>
        <v>0</v>
      </c>
      <c r="CX114">
        <f t="shared" si="96"/>
        <v>0</v>
      </c>
      <c r="CY114">
        <f t="shared" si="97"/>
        <v>0</v>
      </c>
      <c r="CZ114">
        <f t="shared" si="98"/>
        <v>0</v>
      </c>
      <c r="DN114">
        <v>0</v>
      </c>
      <c r="DO114">
        <v>0</v>
      </c>
      <c r="DP114">
        <v>1</v>
      </c>
      <c r="DQ114">
        <v>1</v>
      </c>
      <c r="DR114">
        <v>1</v>
      </c>
      <c r="DS114">
        <v>1</v>
      </c>
      <c r="DT114">
        <v>1</v>
      </c>
      <c r="DU114">
        <v>1010</v>
      </c>
      <c r="DV114" t="s">
        <v>40</v>
      </c>
      <c r="DW114" t="s">
        <v>40</v>
      </c>
      <c r="DX114">
        <v>1</v>
      </c>
      <c r="EE114">
        <v>9203540</v>
      </c>
      <c r="EF114">
        <v>0</v>
      </c>
      <c r="EH114">
        <v>0</v>
      </c>
      <c r="EJ114">
        <v>4</v>
      </c>
      <c r="EK114">
        <v>0</v>
      </c>
      <c r="EL114" t="s">
        <v>146</v>
      </c>
      <c r="EM114" t="s">
        <v>147</v>
      </c>
      <c r="EQ114">
        <v>0</v>
      </c>
      <c r="ER114">
        <v>2668</v>
      </c>
      <c r="ES114">
        <v>2668</v>
      </c>
      <c r="ET114">
        <v>0</v>
      </c>
      <c r="EU114">
        <v>0</v>
      </c>
      <c r="EV114">
        <v>0</v>
      </c>
      <c r="EW114">
        <v>0</v>
      </c>
      <c r="EX114">
        <v>0</v>
      </c>
      <c r="EY114">
        <v>0</v>
      </c>
      <c r="EZ114">
        <v>0</v>
      </c>
      <c r="FQ114">
        <v>0</v>
      </c>
      <c r="FR114">
        <f t="shared" si="99"/>
        <v>0</v>
      </c>
      <c r="FS114">
        <v>0</v>
      </c>
      <c r="FX114">
        <v>0</v>
      </c>
      <c r="FY114">
        <v>0</v>
      </c>
    </row>
    <row r="116" spans="1:43" ht="12.75">
      <c r="A116" s="2">
        <v>51</v>
      </c>
      <c r="B116" s="2">
        <f>B103</f>
        <v>1</v>
      </c>
      <c r="C116" s="2">
        <f>A103</f>
        <v>4</v>
      </c>
      <c r="D116" s="2">
        <f>ROW(A103)</f>
        <v>103</v>
      </c>
      <c r="E116" s="2"/>
      <c r="F116" s="2" t="str">
        <f>IF(F103&lt;&gt;"",F103,"")</f>
        <v>Новый раздел</v>
      </c>
      <c r="G116" s="2" t="str">
        <f>IF(G103&lt;&gt;"",G103,"")</f>
        <v>Оборудование</v>
      </c>
      <c r="H116" s="2"/>
      <c r="I116" s="2"/>
      <c r="J116" s="2"/>
      <c r="K116" s="2"/>
      <c r="L116" s="2"/>
      <c r="M116" s="2"/>
      <c r="N116" s="2"/>
      <c r="O116" s="2">
        <f aca="true" t="shared" si="100" ref="O116:Y116">ROUND(AB116,2)</f>
        <v>64038.8</v>
      </c>
      <c r="P116" s="2">
        <f t="shared" si="100"/>
        <v>64038.8</v>
      </c>
      <c r="Q116" s="2">
        <f t="shared" si="100"/>
        <v>0</v>
      </c>
      <c r="R116" s="2">
        <f t="shared" si="100"/>
        <v>0</v>
      </c>
      <c r="S116" s="2">
        <f t="shared" si="100"/>
        <v>0</v>
      </c>
      <c r="T116" s="2">
        <f t="shared" si="100"/>
        <v>0</v>
      </c>
      <c r="U116" s="2">
        <f t="shared" si="100"/>
        <v>0</v>
      </c>
      <c r="V116" s="2">
        <f t="shared" si="100"/>
        <v>0</v>
      </c>
      <c r="W116" s="2">
        <f t="shared" si="100"/>
        <v>0</v>
      </c>
      <c r="X116" s="2">
        <f t="shared" si="100"/>
        <v>0</v>
      </c>
      <c r="Y116" s="2">
        <f t="shared" si="100"/>
        <v>0</v>
      </c>
      <c r="Z116" s="2"/>
      <c r="AA116" s="2"/>
      <c r="AB116" s="2">
        <f>ROUND(SUMIF(AA107:AA114,"=0",O107:O114),2)</f>
        <v>64038.8</v>
      </c>
      <c r="AC116" s="2">
        <f>ROUND(SUMIF(AA107:AA114,"=0",P107:P114),2)</f>
        <v>64038.8</v>
      </c>
      <c r="AD116" s="2">
        <f>ROUND(SUMIF(AA107:AA114,"=0",Q107:Q114),2)</f>
        <v>0</v>
      </c>
      <c r="AE116" s="2">
        <f>ROUND(SUMIF(AA107:AA114,"=0",R107:R114),2)</f>
        <v>0</v>
      </c>
      <c r="AF116" s="2">
        <f>ROUND(SUMIF(AA107:AA114,"=0",S107:S114),2)</f>
        <v>0</v>
      </c>
      <c r="AG116" s="2">
        <f>ROUND(SUMIF(AA107:AA114,"=0",T107:T114),2)</f>
        <v>0</v>
      </c>
      <c r="AH116" s="2">
        <f>ROUND(SUMIF(AA107:AA114,"=0",U107:U114),2)</f>
        <v>0</v>
      </c>
      <c r="AI116" s="2">
        <f>ROUND(SUMIF(AA107:AA114,"=0",V107:V114),2)</f>
        <v>0</v>
      </c>
      <c r="AJ116" s="2">
        <f>ROUND(SUMIF(AA107:AA114,"=0",W107:W114),2)</f>
        <v>0</v>
      </c>
      <c r="AK116" s="2">
        <f>ROUND(SUMIF(AA107:AA114,"=0",X107:X114),2)</f>
        <v>0</v>
      </c>
      <c r="AL116" s="2">
        <f>ROUND(SUMIF(AA107:AA114,"=0",Y107:Y114),2)</f>
        <v>0</v>
      </c>
      <c r="AM116" s="2"/>
      <c r="AN116" s="2">
        <f>ROUND(AO116,2)</f>
        <v>0</v>
      </c>
      <c r="AO116" s="2">
        <f>ROUND(SUMIF(AA107:AA114,"=0",FQ107:FQ114),2)</f>
        <v>0</v>
      </c>
      <c r="AP116" s="2">
        <f>ROUND(AQ116,2)</f>
        <v>0</v>
      </c>
      <c r="AQ116" s="2">
        <f>ROUND(SUM(FR107:FR114),2)</f>
        <v>0</v>
      </c>
    </row>
    <row r="118" spans="1:14" ht="12.75">
      <c r="A118" s="3">
        <v>50</v>
      </c>
      <c r="B118" s="3">
        <v>0</v>
      </c>
      <c r="C118" s="3">
        <v>0</v>
      </c>
      <c r="D118" s="3">
        <v>1</v>
      </c>
      <c r="E118" s="3">
        <v>201</v>
      </c>
      <c r="F118" s="3">
        <f>Source!O116</f>
        <v>64038.8</v>
      </c>
      <c r="G118" s="3" t="s">
        <v>116</v>
      </c>
      <c r="H118" s="3" t="s">
        <v>117</v>
      </c>
      <c r="I118" s="3"/>
      <c r="J118" s="3"/>
      <c r="K118" s="3">
        <v>201</v>
      </c>
      <c r="L118" s="3">
        <v>1</v>
      </c>
      <c r="M118" s="3">
        <v>3</v>
      </c>
      <c r="N118" s="3" t="s">
        <v>4</v>
      </c>
    </row>
    <row r="119" spans="1:14" ht="12.75">
      <c r="A119" s="3">
        <v>50</v>
      </c>
      <c r="B119" s="3">
        <v>0</v>
      </c>
      <c r="C119" s="3">
        <v>0</v>
      </c>
      <c r="D119" s="3">
        <v>1</v>
      </c>
      <c r="E119" s="3">
        <v>202</v>
      </c>
      <c r="F119" s="3">
        <f>Source!P116</f>
        <v>64038.8</v>
      </c>
      <c r="G119" s="3" t="s">
        <v>118</v>
      </c>
      <c r="H119" s="3" t="s">
        <v>119</v>
      </c>
      <c r="I119" s="3"/>
      <c r="J119" s="3"/>
      <c r="K119" s="3">
        <v>202</v>
      </c>
      <c r="L119" s="3">
        <v>2</v>
      </c>
      <c r="M119" s="3">
        <v>3</v>
      </c>
      <c r="N119" s="3" t="s">
        <v>4</v>
      </c>
    </row>
    <row r="120" spans="1:14" ht="12.75">
      <c r="A120" s="3">
        <v>50</v>
      </c>
      <c r="B120" s="3">
        <v>0</v>
      </c>
      <c r="C120" s="3">
        <v>0</v>
      </c>
      <c r="D120" s="3">
        <v>1</v>
      </c>
      <c r="E120" s="3">
        <v>222</v>
      </c>
      <c r="F120" s="3">
        <f>Source!AN116</f>
        <v>0</v>
      </c>
      <c r="G120" s="3" t="s">
        <v>120</v>
      </c>
      <c r="H120" s="3" t="s">
        <v>121</v>
      </c>
      <c r="I120" s="3"/>
      <c r="J120" s="3"/>
      <c r="K120" s="3">
        <v>222</v>
      </c>
      <c r="L120" s="3">
        <v>3</v>
      </c>
      <c r="M120" s="3">
        <v>3</v>
      </c>
      <c r="N120" s="3" t="s">
        <v>4</v>
      </c>
    </row>
    <row r="121" spans="1:14" ht="12.75">
      <c r="A121" s="3">
        <v>50</v>
      </c>
      <c r="B121" s="3">
        <v>0</v>
      </c>
      <c r="C121" s="3">
        <v>0</v>
      </c>
      <c r="D121" s="3">
        <v>1</v>
      </c>
      <c r="E121" s="3">
        <v>216</v>
      </c>
      <c r="F121" s="3">
        <f>Source!AP116</f>
        <v>0</v>
      </c>
      <c r="G121" s="3" t="s">
        <v>122</v>
      </c>
      <c r="H121" s="3" t="s">
        <v>123</v>
      </c>
      <c r="I121" s="3"/>
      <c r="J121" s="3"/>
      <c r="K121" s="3">
        <v>216</v>
      </c>
      <c r="L121" s="3">
        <v>4</v>
      </c>
      <c r="M121" s="3">
        <v>3</v>
      </c>
      <c r="N121" s="3" t="s">
        <v>4</v>
      </c>
    </row>
    <row r="122" spans="1:14" ht="12.75">
      <c r="A122" s="3">
        <v>50</v>
      </c>
      <c r="B122" s="3">
        <v>0</v>
      </c>
      <c r="C122" s="3">
        <v>0</v>
      </c>
      <c r="D122" s="3">
        <v>1</v>
      </c>
      <c r="E122" s="3">
        <v>203</v>
      </c>
      <c r="F122" s="3">
        <f>Source!Q116</f>
        <v>0</v>
      </c>
      <c r="G122" s="3" t="s">
        <v>124</v>
      </c>
      <c r="H122" s="3" t="s">
        <v>125</v>
      </c>
      <c r="I122" s="3"/>
      <c r="J122" s="3"/>
      <c r="K122" s="3">
        <v>203</v>
      </c>
      <c r="L122" s="3">
        <v>5</v>
      </c>
      <c r="M122" s="3">
        <v>3</v>
      </c>
      <c r="N122" s="3" t="s">
        <v>4</v>
      </c>
    </row>
    <row r="123" spans="1:14" ht="12.75">
      <c r="A123" s="3">
        <v>50</v>
      </c>
      <c r="B123" s="3">
        <v>0</v>
      </c>
      <c r="C123" s="3">
        <v>0</v>
      </c>
      <c r="D123" s="3">
        <v>1</v>
      </c>
      <c r="E123" s="3">
        <v>204</v>
      </c>
      <c r="F123" s="3">
        <f>Source!R116</f>
        <v>0</v>
      </c>
      <c r="G123" s="3" t="s">
        <v>126</v>
      </c>
      <c r="H123" s="3" t="s">
        <v>127</v>
      </c>
      <c r="I123" s="3"/>
      <c r="J123" s="3"/>
      <c r="K123" s="3">
        <v>204</v>
      </c>
      <c r="L123" s="3">
        <v>6</v>
      </c>
      <c r="M123" s="3">
        <v>3</v>
      </c>
      <c r="N123" s="3" t="s">
        <v>4</v>
      </c>
    </row>
    <row r="124" spans="1:14" ht="12.75">
      <c r="A124" s="3">
        <v>50</v>
      </c>
      <c r="B124" s="3">
        <v>0</v>
      </c>
      <c r="C124" s="3">
        <v>0</v>
      </c>
      <c r="D124" s="3">
        <v>1</v>
      </c>
      <c r="E124" s="3">
        <v>205</v>
      </c>
      <c r="F124" s="3">
        <f>Source!S116</f>
        <v>0</v>
      </c>
      <c r="G124" s="3" t="s">
        <v>128</v>
      </c>
      <c r="H124" s="3" t="s">
        <v>129</v>
      </c>
      <c r="I124" s="3"/>
      <c r="J124" s="3"/>
      <c r="K124" s="3">
        <v>205</v>
      </c>
      <c r="L124" s="3">
        <v>7</v>
      </c>
      <c r="M124" s="3">
        <v>3</v>
      </c>
      <c r="N124" s="3" t="s">
        <v>4</v>
      </c>
    </row>
    <row r="125" spans="1:14" ht="12.75">
      <c r="A125" s="3">
        <v>50</v>
      </c>
      <c r="B125" s="3">
        <v>0</v>
      </c>
      <c r="C125" s="3">
        <v>0</v>
      </c>
      <c r="D125" s="3">
        <v>1</v>
      </c>
      <c r="E125" s="3">
        <v>206</v>
      </c>
      <c r="F125" s="3">
        <f>Source!T116</f>
        <v>0</v>
      </c>
      <c r="G125" s="3" t="s">
        <v>130</v>
      </c>
      <c r="H125" s="3" t="s">
        <v>131</v>
      </c>
      <c r="I125" s="3"/>
      <c r="J125" s="3"/>
      <c r="K125" s="3">
        <v>206</v>
      </c>
      <c r="L125" s="3">
        <v>8</v>
      </c>
      <c r="M125" s="3">
        <v>3</v>
      </c>
      <c r="N125" s="3" t="s">
        <v>4</v>
      </c>
    </row>
    <row r="126" spans="1:14" ht="12.75">
      <c r="A126" s="3">
        <v>50</v>
      </c>
      <c r="B126" s="3">
        <v>0</v>
      </c>
      <c r="C126" s="3">
        <v>0</v>
      </c>
      <c r="D126" s="3">
        <v>1</v>
      </c>
      <c r="E126" s="3">
        <v>207</v>
      </c>
      <c r="F126" s="3">
        <f>Source!U116</f>
        <v>0</v>
      </c>
      <c r="G126" s="3" t="s">
        <v>132</v>
      </c>
      <c r="H126" s="3" t="s">
        <v>133</v>
      </c>
      <c r="I126" s="3"/>
      <c r="J126" s="3"/>
      <c r="K126" s="3">
        <v>207</v>
      </c>
      <c r="L126" s="3">
        <v>9</v>
      </c>
      <c r="M126" s="3">
        <v>3</v>
      </c>
      <c r="N126" s="3" t="s">
        <v>4</v>
      </c>
    </row>
    <row r="127" spans="1:14" ht="12.75">
      <c r="A127" s="3">
        <v>50</v>
      </c>
      <c r="B127" s="3">
        <v>0</v>
      </c>
      <c r="C127" s="3">
        <v>0</v>
      </c>
      <c r="D127" s="3">
        <v>1</v>
      </c>
      <c r="E127" s="3">
        <v>208</v>
      </c>
      <c r="F127" s="3">
        <f>Source!V116</f>
        <v>0</v>
      </c>
      <c r="G127" s="3" t="s">
        <v>134</v>
      </c>
      <c r="H127" s="3" t="s">
        <v>135</v>
      </c>
      <c r="I127" s="3"/>
      <c r="J127" s="3"/>
      <c r="K127" s="3">
        <v>208</v>
      </c>
      <c r="L127" s="3">
        <v>10</v>
      </c>
      <c r="M127" s="3">
        <v>3</v>
      </c>
      <c r="N127" s="3" t="s">
        <v>4</v>
      </c>
    </row>
    <row r="128" spans="1:14" ht="12.75">
      <c r="A128" s="3">
        <v>50</v>
      </c>
      <c r="B128" s="3">
        <v>0</v>
      </c>
      <c r="C128" s="3">
        <v>0</v>
      </c>
      <c r="D128" s="3">
        <v>1</v>
      </c>
      <c r="E128" s="3">
        <v>209</v>
      </c>
      <c r="F128" s="3">
        <f>Source!W116</f>
        <v>0</v>
      </c>
      <c r="G128" s="3" t="s">
        <v>136</v>
      </c>
      <c r="H128" s="3" t="s">
        <v>137</v>
      </c>
      <c r="I128" s="3"/>
      <c r="J128" s="3"/>
      <c r="K128" s="3">
        <v>209</v>
      </c>
      <c r="L128" s="3">
        <v>11</v>
      </c>
      <c r="M128" s="3">
        <v>3</v>
      </c>
      <c r="N128" s="3" t="s">
        <v>4</v>
      </c>
    </row>
    <row r="129" spans="1:14" ht="12.75">
      <c r="A129" s="3">
        <v>50</v>
      </c>
      <c r="B129" s="3">
        <v>0</v>
      </c>
      <c r="C129" s="3">
        <v>0</v>
      </c>
      <c r="D129" s="3">
        <v>1</v>
      </c>
      <c r="E129" s="3">
        <v>210</v>
      </c>
      <c r="F129" s="3">
        <f>Source!X116</f>
        <v>0</v>
      </c>
      <c r="G129" s="3" t="s">
        <v>138</v>
      </c>
      <c r="H129" s="3" t="s">
        <v>139</v>
      </c>
      <c r="I129" s="3"/>
      <c r="J129" s="3"/>
      <c r="K129" s="3">
        <v>210</v>
      </c>
      <c r="L129" s="3">
        <v>12</v>
      </c>
      <c r="M129" s="3">
        <v>3</v>
      </c>
      <c r="N129" s="3" t="s">
        <v>4</v>
      </c>
    </row>
    <row r="130" spans="1:14" ht="12.75">
      <c r="A130" s="3">
        <v>50</v>
      </c>
      <c r="B130" s="3">
        <v>0</v>
      </c>
      <c r="C130" s="3">
        <v>0</v>
      </c>
      <c r="D130" s="3">
        <v>1</v>
      </c>
      <c r="E130" s="3">
        <v>211</v>
      </c>
      <c r="F130" s="3">
        <f>Source!Y116</f>
        <v>0</v>
      </c>
      <c r="G130" s="3" t="s">
        <v>140</v>
      </c>
      <c r="H130" s="3" t="s">
        <v>141</v>
      </c>
      <c r="I130" s="3"/>
      <c r="J130" s="3"/>
      <c r="K130" s="3">
        <v>211</v>
      </c>
      <c r="L130" s="3">
        <v>13</v>
      </c>
      <c r="M130" s="3">
        <v>3</v>
      </c>
      <c r="N130" s="3" t="s">
        <v>4</v>
      </c>
    </row>
    <row r="132" spans="1:43" ht="12.75">
      <c r="A132" s="2">
        <v>51</v>
      </c>
      <c r="B132" s="2">
        <f>B20</f>
        <v>1</v>
      </c>
      <c r="C132" s="2">
        <f>A20</f>
        <v>3</v>
      </c>
      <c r="D132" s="2">
        <f>ROW(A20)</f>
        <v>20</v>
      </c>
      <c r="E132" s="2"/>
      <c r="F132" s="2" t="str">
        <f>IF(F20&lt;&gt;"",F20,"")</f>
        <v>Новая локальная смета</v>
      </c>
      <c r="G132" s="2" t="str">
        <f>IF(G20&lt;&gt;"",G20,"")</f>
        <v>№538 СКС Михаил Мысов</v>
      </c>
      <c r="H132" s="2"/>
      <c r="I132" s="2"/>
      <c r="J132" s="2"/>
      <c r="K132" s="2"/>
      <c r="L132" s="2"/>
      <c r="M132" s="2"/>
      <c r="N132" s="2"/>
      <c r="O132" s="2">
        <f aca="true" t="shared" si="101" ref="O132:Y132">ROUND(O48+O87+O116+AB132,2)</f>
        <v>576322.38</v>
      </c>
      <c r="P132" s="2">
        <f t="shared" si="101"/>
        <v>323139.96</v>
      </c>
      <c r="Q132" s="2">
        <f t="shared" si="101"/>
        <v>5627.15</v>
      </c>
      <c r="R132" s="2">
        <f t="shared" si="101"/>
        <v>1395.67</v>
      </c>
      <c r="S132" s="2">
        <f t="shared" si="101"/>
        <v>247555.27</v>
      </c>
      <c r="T132" s="2">
        <f t="shared" si="101"/>
        <v>0</v>
      </c>
      <c r="U132" s="2">
        <f t="shared" si="101"/>
        <v>1575.5</v>
      </c>
      <c r="V132" s="2">
        <f t="shared" si="101"/>
        <v>0</v>
      </c>
      <c r="W132" s="2">
        <f t="shared" si="101"/>
        <v>0</v>
      </c>
      <c r="X132" s="2">
        <f t="shared" si="101"/>
        <v>250652.6</v>
      </c>
      <c r="Y132" s="2">
        <f t="shared" si="101"/>
        <v>111399.89</v>
      </c>
      <c r="Z132" s="2"/>
      <c r="AA132" s="2"/>
      <c r="AB132" s="2">
        <v>0</v>
      </c>
      <c r="AC132" s="2">
        <v>0</v>
      </c>
      <c r="AD132" s="2">
        <v>0</v>
      </c>
      <c r="AE132" s="2">
        <v>0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2">
        <v>0</v>
      </c>
      <c r="AL132" s="2">
        <v>0</v>
      </c>
      <c r="AM132" s="2"/>
      <c r="AN132" s="2">
        <f>ROUND(AN48+AN87+AN116+AO132,2)</f>
        <v>0</v>
      </c>
      <c r="AO132" s="2">
        <v>0</v>
      </c>
      <c r="AP132" s="2">
        <f>ROUND(AP48+AP87+AP116+AQ132,2)</f>
        <v>0</v>
      </c>
      <c r="AQ132" s="2">
        <v>0</v>
      </c>
    </row>
    <row r="134" spans="1:14" ht="12.75">
      <c r="A134" s="3">
        <v>50</v>
      </c>
      <c r="B134" s="3">
        <v>0</v>
      </c>
      <c r="C134" s="3">
        <v>0</v>
      </c>
      <c r="D134" s="3">
        <v>1</v>
      </c>
      <c r="E134" s="3">
        <v>201</v>
      </c>
      <c r="F134" s="3">
        <f>Source!O132</f>
        <v>576322.38</v>
      </c>
      <c r="G134" s="3" t="s">
        <v>116</v>
      </c>
      <c r="H134" s="3" t="s">
        <v>117</v>
      </c>
      <c r="I134" s="3"/>
      <c r="J134" s="3"/>
      <c r="K134" s="3">
        <v>201</v>
      </c>
      <c r="L134" s="3">
        <v>1</v>
      </c>
      <c r="M134" s="3">
        <v>3</v>
      </c>
      <c r="N134" s="3" t="s">
        <v>4</v>
      </c>
    </row>
    <row r="135" spans="1:14" ht="12.75">
      <c r="A135" s="3">
        <v>50</v>
      </c>
      <c r="B135" s="3">
        <v>0</v>
      </c>
      <c r="C135" s="3">
        <v>0</v>
      </c>
      <c r="D135" s="3">
        <v>1</v>
      </c>
      <c r="E135" s="3">
        <v>202</v>
      </c>
      <c r="F135" s="3">
        <f>Source!P132</f>
        <v>323139.96</v>
      </c>
      <c r="G135" s="3" t="s">
        <v>118</v>
      </c>
      <c r="H135" s="3" t="s">
        <v>119</v>
      </c>
      <c r="I135" s="3"/>
      <c r="J135" s="3"/>
      <c r="K135" s="3">
        <v>202</v>
      </c>
      <c r="L135" s="3">
        <v>2</v>
      </c>
      <c r="M135" s="3">
        <v>3</v>
      </c>
      <c r="N135" s="3" t="s">
        <v>4</v>
      </c>
    </row>
    <row r="136" spans="1:14" ht="12.75">
      <c r="A136" s="3">
        <v>50</v>
      </c>
      <c r="B136" s="3">
        <v>0</v>
      </c>
      <c r="C136" s="3">
        <v>0</v>
      </c>
      <c r="D136" s="3">
        <v>1</v>
      </c>
      <c r="E136" s="3">
        <v>222</v>
      </c>
      <c r="F136" s="3">
        <f>Source!AN132</f>
        <v>0</v>
      </c>
      <c r="G136" s="3" t="s">
        <v>120</v>
      </c>
      <c r="H136" s="3" t="s">
        <v>121</v>
      </c>
      <c r="I136" s="3"/>
      <c r="J136" s="3"/>
      <c r="K136" s="3">
        <v>222</v>
      </c>
      <c r="L136" s="3">
        <v>3</v>
      </c>
      <c r="M136" s="3">
        <v>3</v>
      </c>
      <c r="N136" s="3" t="s">
        <v>4</v>
      </c>
    </row>
    <row r="137" spans="1:14" ht="12.75">
      <c r="A137" s="3">
        <v>50</v>
      </c>
      <c r="B137" s="3">
        <v>0</v>
      </c>
      <c r="C137" s="3">
        <v>0</v>
      </c>
      <c r="D137" s="3">
        <v>1</v>
      </c>
      <c r="E137" s="3">
        <v>216</v>
      </c>
      <c r="F137" s="3">
        <f>Source!AP132</f>
        <v>0</v>
      </c>
      <c r="G137" s="3" t="s">
        <v>122</v>
      </c>
      <c r="H137" s="3" t="s">
        <v>123</v>
      </c>
      <c r="I137" s="3"/>
      <c r="J137" s="3"/>
      <c r="K137" s="3">
        <v>216</v>
      </c>
      <c r="L137" s="3">
        <v>4</v>
      </c>
      <c r="M137" s="3">
        <v>3</v>
      </c>
      <c r="N137" s="3" t="s">
        <v>4</v>
      </c>
    </row>
    <row r="138" spans="1:14" ht="12.75">
      <c r="A138" s="3">
        <v>50</v>
      </c>
      <c r="B138" s="3">
        <v>0</v>
      </c>
      <c r="C138" s="3">
        <v>0</v>
      </c>
      <c r="D138" s="3">
        <v>1</v>
      </c>
      <c r="E138" s="3">
        <v>203</v>
      </c>
      <c r="F138" s="3">
        <f>Source!Q132</f>
        <v>5627.15</v>
      </c>
      <c r="G138" s="3" t="s">
        <v>124</v>
      </c>
      <c r="H138" s="3" t="s">
        <v>125</v>
      </c>
      <c r="I138" s="3"/>
      <c r="J138" s="3"/>
      <c r="K138" s="3">
        <v>203</v>
      </c>
      <c r="L138" s="3">
        <v>5</v>
      </c>
      <c r="M138" s="3">
        <v>3</v>
      </c>
      <c r="N138" s="3" t="s">
        <v>4</v>
      </c>
    </row>
    <row r="139" spans="1:14" ht="12.75">
      <c r="A139" s="3">
        <v>50</v>
      </c>
      <c r="B139" s="3">
        <v>0</v>
      </c>
      <c r="C139" s="3">
        <v>0</v>
      </c>
      <c r="D139" s="3">
        <v>1</v>
      </c>
      <c r="E139" s="3">
        <v>204</v>
      </c>
      <c r="F139" s="3">
        <f>Source!R132</f>
        <v>1395.67</v>
      </c>
      <c r="G139" s="3" t="s">
        <v>126</v>
      </c>
      <c r="H139" s="3" t="s">
        <v>127</v>
      </c>
      <c r="I139" s="3"/>
      <c r="J139" s="3"/>
      <c r="K139" s="3">
        <v>204</v>
      </c>
      <c r="L139" s="3">
        <v>6</v>
      </c>
      <c r="M139" s="3">
        <v>3</v>
      </c>
      <c r="N139" s="3" t="s">
        <v>4</v>
      </c>
    </row>
    <row r="140" spans="1:14" ht="12.75">
      <c r="A140" s="3">
        <v>50</v>
      </c>
      <c r="B140" s="3">
        <v>0</v>
      </c>
      <c r="C140" s="3">
        <v>0</v>
      </c>
      <c r="D140" s="3">
        <v>1</v>
      </c>
      <c r="E140" s="3">
        <v>205</v>
      </c>
      <c r="F140" s="3">
        <f>Source!S132</f>
        <v>247555.27</v>
      </c>
      <c r="G140" s="3" t="s">
        <v>128</v>
      </c>
      <c r="H140" s="3" t="s">
        <v>129</v>
      </c>
      <c r="I140" s="3"/>
      <c r="J140" s="3"/>
      <c r="K140" s="3">
        <v>205</v>
      </c>
      <c r="L140" s="3">
        <v>7</v>
      </c>
      <c r="M140" s="3">
        <v>3</v>
      </c>
      <c r="N140" s="3" t="s">
        <v>4</v>
      </c>
    </row>
    <row r="141" spans="1:14" ht="12.75">
      <c r="A141" s="3">
        <v>50</v>
      </c>
      <c r="B141" s="3">
        <v>0</v>
      </c>
      <c r="C141" s="3">
        <v>0</v>
      </c>
      <c r="D141" s="3">
        <v>1</v>
      </c>
      <c r="E141" s="3">
        <v>206</v>
      </c>
      <c r="F141" s="3">
        <f>Source!T132</f>
        <v>0</v>
      </c>
      <c r="G141" s="3" t="s">
        <v>130</v>
      </c>
      <c r="H141" s="3" t="s">
        <v>131</v>
      </c>
      <c r="I141" s="3"/>
      <c r="J141" s="3"/>
      <c r="K141" s="3">
        <v>206</v>
      </c>
      <c r="L141" s="3">
        <v>8</v>
      </c>
      <c r="M141" s="3">
        <v>3</v>
      </c>
      <c r="N141" s="3" t="s">
        <v>4</v>
      </c>
    </row>
    <row r="142" spans="1:14" ht="12.75">
      <c r="A142" s="3">
        <v>50</v>
      </c>
      <c r="B142" s="3">
        <v>0</v>
      </c>
      <c r="C142" s="3">
        <v>0</v>
      </c>
      <c r="D142" s="3">
        <v>1</v>
      </c>
      <c r="E142" s="3">
        <v>207</v>
      </c>
      <c r="F142" s="3">
        <f>Source!U132</f>
        <v>1575.5</v>
      </c>
      <c r="G142" s="3" t="s">
        <v>132</v>
      </c>
      <c r="H142" s="3" t="s">
        <v>133</v>
      </c>
      <c r="I142" s="3"/>
      <c r="J142" s="3"/>
      <c r="K142" s="3">
        <v>207</v>
      </c>
      <c r="L142" s="3">
        <v>9</v>
      </c>
      <c r="M142" s="3">
        <v>3</v>
      </c>
      <c r="N142" s="3" t="s">
        <v>4</v>
      </c>
    </row>
    <row r="143" spans="1:14" ht="12.75">
      <c r="A143" s="3">
        <v>50</v>
      </c>
      <c r="B143" s="3">
        <v>0</v>
      </c>
      <c r="C143" s="3">
        <v>0</v>
      </c>
      <c r="D143" s="3">
        <v>1</v>
      </c>
      <c r="E143" s="3">
        <v>208</v>
      </c>
      <c r="F143" s="3">
        <f>Source!V132</f>
        <v>0</v>
      </c>
      <c r="G143" s="3" t="s">
        <v>134</v>
      </c>
      <c r="H143" s="3" t="s">
        <v>135</v>
      </c>
      <c r="I143" s="3"/>
      <c r="J143" s="3"/>
      <c r="K143" s="3">
        <v>208</v>
      </c>
      <c r="L143" s="3">
        <v>10</v>
      </c>
      <c r="M143" s="3">
        <v>3</v>
      </c>
      <c r="N143" s="3" t="s">
        <v>4</v>
      </c>
    </row>
    <row r="144" spans="1:14" ht="12.75">
      <c r="A144" s="3">
        <v>50</v>
      </c>
      <c r="B144" s="3">
        <v>0</v>
      </c>
      <c r="C144" s="3">
        <v>0</v>
      </c>
      <c r="D144" s="3">
        <v>1</v>
      </c>
      <c r="E144" s="3">
        <v>209</v>
      </c>
      <c r="F144" s="3">
        <f>Source!W132</f>
        <v>0</v>
      </c>
      <c r="G144" s="3" t="s">
        <v>136</v>
      </c>
      <c r="H144" s="3" t="s">
        <v>137</v>
      </c>
      <c r="I144" s="3"/>
      <c r="J144" s="3"/>
      <c r="K144" s="3">
        <v>209</v>
      </c>
      <c r="L144" s="3">
        <v>11</v>
      </c>
      <c r="M144" s="3">
        <v>3</v>
      </c>
      <c r="N144" s="3" t="s">
        <v>4</v>
      </c>
    </row>
    <row r="145" spans="1:14" ht="12.75">
      <c r="A145" s="3">
        <v>50</v>
      </c>
      <c r="B145" s="3">
        <v>0</v>
      </c>
      <c r="C145" s="3">
        <v>0</v>
      </c>
      <c r="D145" s="3">
        <v>1</v>
      </c>
      <c r="E145" s="3">
        <v>210</v>
      </c>
      <c r="F145" s="3">
        <f>Source!X132</f>
        <v>250652.6</v>
      </c>
      <c r="G145" s="3" t="s">
        <v>138</v>
      </c>
      <c r="H145" s="3" t="s">
        <v>139</v>
      </c>
      <c r="I145" s="3"/>
      <c r="J145" s="3"/>
      <c r="K145" s="3">
        <v>210</v>
      </c>
      <c r="L145" s="3">
        <v>12</v>
      </c>
      <c r="M145" s="3">
        <v>3</v>
      </c>
      <c r="N145" s="3" t="s">
        <v>4</v>
      </c>
    </row>
    <row r="146" spans="1:14" ht="12.75">
      <c r="A146" s="3">
        <v>50</v>
      </c>
      <c r="B146" s="3">
        <v>0</v>
      </c>
      <c r="C146" s="3">
        <v>0</v>
      </c>
      <c r="D146" s="3">
        <v>1</v>
      </c>
      <c r="E146" s="3">
        <v>211</v>
      </c>
      <c r="F146" s="3">
        <f>Source!Y132</f>
        <v>111399.89</v>
      </c>
      <c r="G146" s="3" t="s">
        <v>140</v>
      </c>
      <c r="H146" s="3" t="s">
        <v>141</v>
      </c>
      <c r="I146" s="3"/>
      <c r="J146" s="3"/>
      <c r="K146" s="3">
        <v>211</v>
      </c>
      <c r="L146" s="3">
        <v>13</v>
      </c>
      <c r="M146" s="3">
        <v>3</v>
      </c>
      <c r="N146" s="3" t="s">
        <v>4</v>
      </c>
    </row>
    <row r="148" spans="1:43" ht="12.75">
      <c r="A148" s="2">
        <v>51</v>
      </c>
      <c r="B148" s="2">
        <f>B12</f>
        <v>1</v>
      </c>
      <c r="C148" s="2">
        <f>A12</f>
        <v>1</v>
      </c>
      <c r="D148" s="2">
        <f>ROW(A12)</f>
        <v>12</v>
      </c>
      <c r="E148" s="2"/>
      <c r="F148" s="2" t="str">
        <f>IF(F12&lt;&gt;"",F12,"")</f>
        <v>Новый объект</v>
      </c>
      <c r="G148" s="2" t="str">
        <f>IF(G12&lt;&gt;"",G12,"")</f>
        <v>№538 СКС Михаил</v>
      </c>
      <c r="H148" s="2"/>
      <c r="I148" s="2"/>
      <c r="J148" s="2"/>
      <c r="K148" s="2"/>
      <c r="L148" s="2"/>
      <c r="M148" s="2"/>
      <c r="N148" s="2"/>
      <c r="O148" s="2">
        <f aca="true" t="shared" si="102" ref="O148:Y148">ROUND(O132,2)</f>
        <v>576322.38</v>
      </c>
      <c r="P148" s="2">
        <f t="shared" si="102"/>
        <v>323139.96</v>
      </c>
      <c r="Q148" s="2">
        <f t="shared" si="102"/>
        <v>5627.15</v>
      </c>
      <c r="R148" s="2">
        <f t="shared" si="102"/>
        <v>1395.67</v>
      </c>
      <c r="S148" s="2">
        <f t="shared" si="102"/>
        <v>247555.27</v>
      </c>
      <c r="T148" s="2">
        <f t="shared" si="102"/>
        <v>0</v>
      </c>
      <c r="U148" s="2">
        <f t="shared" si="102"/>
        <v>1575.5</v>
      </c>
      <c r="V148" s="2">
        <f t="shared" si="102"/>
        <v>0</v>
      </c>
      <c r="W148" s="2">
        <f t="shared" si="102"/>
        <v>0</v>
      </c>
      <c r="X148" s="2">
        <f t="shared" si="102"/>
        <v>250652.6</v>
      </c>
      <c r="Y148" s="2">
        <f t="shared" si="102"/>
        <v>111399.89</v>
      </c>
      <c r="Z148" s="2"/>
      <c r="AA148" s="2"/>
      <c r="AB148" s="2">
        <v>0</v>
      </c>
      <c r="AC148" s="2">
        <v>0</v>
      </c>
      <c r="AD148" s="2">
        <v>0</v>
      </c>
      <c r="AE148" s="2">
        <v>0</v>
      </c>
      <c r="AF148" s="2">
        <v>0</v>
      </c>
      <c r="AG148" s="2">
        <v>0</v>
      </c>
      <c r="AH148" s="2">
        <v>0</v>
      </c>
      <c r="AI148" s="2">
        <v>0</v>
      </c>
      <c r="AJ148" s="2">
        <v>0</v>
      </c>
      <c r="AK148" s="2">
        <v>0</v>
      </c>
      <c r="AL148" s="2">
        <v>0</v>
      </c>
      <c r="AM148" s="2"/>
      <c r="AN148" s="2">
        <f>ROUND(AN132,2)</f>
        <v>0</v>
      </c>
      <c r="AO148" s="2">
        <v>0</v>
      </c>
      <c r="AP148" s="2">
        <f>ROUND(AP132,2)</f>
        <v>0</v>
      </c>
      <c r="AQ148" s="2">
        <v>0</v>
      </c>
    </row>
    <row r="150" spans="1:14" ht="12.75">
      <c r="A150" s="3">
        <v>50</v>
      </c>
      <c r="B150" s="3">
        <v>0</v>
      </c>
      <c r="C150" s="3">
        <v>0</v>
      </c>
      <c r="D150" s="3">
        <v>1</v>
      </c>
      <c r="E150" s="3">
        <v>201</v>
      </c>
      <c r="F150" s="3">
        <f>Source!O148</f>
        <v>576322.38</v>
      </c>
      <c r="G150" s="3" t="s">
        <v>116</v>
      </c>
      <c r="H150" s="3" t="s">
        <v>117</v>
      </c>
      <c r="I150" s="3"/>
      <c r="J150" s="3"/>
      <c r="K150" s="3">
        <v>201</v>
      </c>
      <c r="L150" s="3">
        <v>1</v>
      </c>
      <c r="M150" s="3">
        <v>3</v>
      </c>
      <c r="N150" s="3" t="s">
        <v>4</v>
      </c>
    </row>
    <row r="151" spans="1:14" ht="12.75">
      <c r="A151" s="3">
        <v>50</v>
      </c>
      <c r="B151" s="3">
        <v>0</v>
      </c>
      <c r="C151" s="3">
        <v>0</v>
      </c>
      <c r="D151" s="3">
        <v>1</v>
      </c>
      <c r="E151" s="3">
        <v>202</v>
      </c>
      <c r="F151" s="3">
        <f>Source!P148</f>
        <v>323139.96</v>
      </c>
      <c r="G151" s="3" t="s">
        <v>118</v>
      </c>
      <c r="H151" s="3" t="s">
        <v>119</v>
      </c>
      <c r="I151" s="3"/>
      <c r="J151" s="3"/>
      <c r="K151" s="3">
        <v>202</v>
      </c>
      <c r="L151" s="3">
        <v>2</v>
      </c>
      <c r="M151" s="3">
        <v>3</v>
      </c>
      <c r="N151" s="3" t="s">
        <v>4</v>
      </c>
    </row>
    <row r="152" spans="1:14" ht="12.75">
      <c r="A152" s="3">
        <v>50</v>
      </c>
      <c r="B152" s="3">
        <v>0</v>
      </c>
      <c r="C152" s="3">
        <v>0</v>
      </c>
      <c r="D152" s="3">
        <v>1</v>
      </c>
      <c r="E152" s="3">
        <v>222</v>
      </c>
      <c r="F152" s="3">
        <f>Source!AN148</f>
        <v>0</v>
      </c>
      <c r="G152" s="3" t="s">
        <v>120</v>
      </c>
      <c r="H152" s="3" t="s">
        <v>121</v>
      </c>
      <c r="I152" s="3"/>
      <c r="J152" s="3"/>
      <c r="K152" s="3">
        <v>222</v>
      </c>
      <c r="L152" s="3">
        <v>3</v>
      </c>
      <c r="M152" s="3">
        <v>3</v>
      </c>
      <c r="N152" s="3" t="s">
        <v>4</v>
      </c>
    </row>
    <row r="153" spans="1:14" ht="12.75">
      <c r="A153" s="3">
        <v>50</v>
      </c>
      <c r="B153" s="3">
        <v>0</v>
      </c>
      <c r="C153" s="3">
        <v>0</v>
      </c>
      <c r="D153" s="3">
        <v>1</v>
      </c>
      <c r="E153" s="3">
        <v>216</v>
      </c>
      <c r="F153" s="3">
        <f>Source!AP148</f>
        <v>0</v>
      </c>
      <c r="G153" s="3" t="s">
        <v>122</v>
      </c>
      <c r="H153" s="3" t="s">
        <v>123</v>
      </c>
      <c r="I153" s="3"/>
      <c r="J153" s="3"/>
      <c r="K153" s="3">
        <v>216</v>
      </c>
      <c r="L153" s="3">
        <v>4</v>
      </c>
      <c r="M153" s="3">
        <v>3</v>
      </c>
      <c r="N153" s="3" t="s">
        <v>4</v>
      </c>
    </row>
    <row r="154" spans="1:14" ht="12.75">
      <c r="A154" s="3">
        <v>50</v>
      </c>
      <c r="B154" s="3">
        <v>0</v>
      </c>
      <c r="C154" s="3">
        <v>0</v>
      </c>
      <c r="D154" s="3">
        <v>1</v>
      </c>
      <c r="E154" s="3">
        <v>203</v>
      </c>
      <c r="F154" s="3">
        <f>Source!Q148</f>
        <v>5627.15</v>
      </c>
      <c r="G154" s="3" t="s">
        <v>124</v>
      </c>
      <c r="H154" s="3" t="s">
        <v>125</v>
      </c>
      <c r="I154" s="3"/>
      <c r="J154" s="3"/>
      <c r="K154" s="3">
        <v>203</v>
      </c>
      <c r="L154" s="3">
        <v>5</v>
      </c>
      <c r="M154" s="3">
        <v>3</v>
      </c>
      <c r="N154" s="3" t="s">
        <v>4</v>
      </c>
    </row>
    <row r="155" spans="1:14" ht="12.75">
      <c r="A155" s="3">
        <v>50</v>
      </c>
      <c r="B155" s="3">
        <v>0</v>
      </c>
      <c r="C155" s="3">
        <v>0</v>
      </c>
      <c r="D155" s="3">
        <v>1</v>
      </c>
      <c r="E155" s="3">
        <v>204</v>
      </c>
      <c r="F155" s="3">
        <f>Source!R148</f>
        <v>1395.67</v>
      </c>
      <c r="G155" s="3" t="s">
        <v>126</v>
      </c>
      <c r="H155" s="3" t="s">
        <v>127</v>
      </c>
      <c r="I155" s="3"/>
      <c r="J155" s="3"/>
      <c r="K155" s="3">
        <v>204</v>
      </c>
      <c r="L155" s="3">
        <v>6</v>
      </c>
      <c r="M155" s="3">
        <v>3</v>
      </c>
      <c r="N155" s="3" t="s">
        <v>4</v>
      </c>
    </row>
    <row r="156" spans="1:14" ht="12.75">
      <c r="A156" s="3">
        <v>50</v>
      </c>
      <c r="B156" s="3">
        <v>0</v>
      </c>
      <c r="C156" s="3">
        <v>0</v>
      </c>
      <c r="D156" s="3">
        <v>1</v>
      </c>
      <c r="E156" s="3">
        <v>205</v>
      </c>
      <c r="F156" s="3">
        <f>Source!S148</f>
        <v>247555.27</v>
      </c>
      <c r="G156" s="3" t="s">
        <v>128</v>
      </c>
      <c r="H156" s="3" t="s">
        <v>129</v>
      </c>
      <c r="I156" s="3"/>
      <c r="J156" s="3"/>
      <c r="K156" s="3">
        <v>205</v>
      </c>
      <c r="L156" s="3">
        <v>7</v>
      </c>
      <c r="M156" s="3">
        <v>3</v>
      </c>
      <c r="N156" s="3" t="s">
        <v>4</v>
      </c>
    </row>
    <row r="157" spans="1:14" ht="12.75">
      <c r="A157" s="3">
        <v>50</v>
      </c>
      <c r="B157" s="3">
        <v>0</v>
      </c>
      <c r="C157" s="3">
        <v>0</v>
      </c>
      <c r="D157" s="3">
        <v>1</v>
      </c>
      <c r="E157" s="3">
        <v>206</v>
      </c>
      <c r="F157" s="3">
        <f>Source!T148</f>
        <v>0</v>
      </c>
      <c r="G157" s="3" t="s">
        <v>130</v>
      </c>
      <c r="H157" s="3" t="s">
        <v>131</v>
      </c>
      <c r="I157" s="3"/>
      <c r="J157" s="3"/>
      <c r="K157" s="3">
        <v>206</v>
      </c>
      <c r="L157" s="3">
        <v>8</v>
      </c>
      <c r="M157" s="3">
        <v>3</v>
      </c>
      <c r="N157" s="3" t="s">
        <v>4</v>
      </c>
    </row>
    <row r="158" spans="1:14" ht="12.75">
      <c r="A158" s="3">
        <v>50</v>
      </c>
      <c r="B158" s="3">
        <v>0</v>
      </c>
      <c r="C158" s="3">
        <v>0</v>
      </c>
      <c r="D158" s="3">
        <v>1</v>
      </c>
      <c r="E158" s="3">
        <v>207</v>
      </c>
      <c r="F158" s="3">
        <f>Source!U148</f>
        <v>1575.5</v>
      </c>
      <c r="G158" s="3" t="s">
        <v>132</v>
      </c>
      <c r="H158" s="3" t="s">
        <v>133</v>
      </c>
      <c r="I158" s="3"/>
      <c r="J158" s="3"/>
      <c r="K158" s="3">
        <v>207</v>
      </c>
      <c r="L158" s="3">
        <v>9</v>
      </c>
      <c r="M158" s="3">
        <v>3</v>
      </c>
      <c r="N158" s="3" t="s">
        <v>4</v>
      </c>
    </row>
    <row r="159" spans="1:14" ht="12.75">
      <c r="A159" s="3">
        <v>50</v>
      </c>
      <c r="B159" s="3">
        <v>0</v>
      </c>
      <c r="C159" s="3">
        <v>0</v>
      </c>
      <c r="D159" s="3">
        <v>1</v>
      </c>
      <c r="E159" s="3">
        <v>208</v>
      </c>
      <c r="F159" s="3">
        <f>Source!V148</f>
        <v>0</v>
      </c>
      <c r="G159" s="3" t="s">
        <v>134</v>
      </c>
      <c r="H159" s="3" t="s">
        <v>135</v>
      </c>
      <c r="I159" s="3"/>
      <c r="J159" s="3"/>
      <c r="K159" s="3">
        <v>208</v>
      </c>
      <c r="L159" s="3">
        <v>10</v>
      </c>
      <c r="M159" s="3">
        <v>3</v>
      </c>
      <c r="N159" s="3" t="s">
        <v>4</v>
      </c>
    </row>
    <row r="160" spans="1:14" ht="12.75">
      <c r="A160" s="3">
        <v>50</v>
      </c>
      <c r="B160" s="3">
        <v>0</v>
      </c>
      <c r="C160" s="3">
        <v>0</v>
      </c>
      <c r="D160" s="3">
        <v>1</v>
      </c>
      <c r="E160" s="3">
        <v>209</v>
      </c>
      <c r="F160" s="3">
        <f>Source!W148</f>
        <v>0</v>
      </c>
      <c r="G160" s="3" t="s">
        <v>136</v>
      </c>
      <c r="H160" s="3" t="s">
        <v>137</v>
      </c>
      <c r="I160" s="3"/>
      <c r="J160" s="3"/>
      <c r="K160" s="3">
        <v>209</v>
      </c>
      <c r="L160" s="3">
        <v>11</v>
      </c>
      <c r="M160" s="3">
        <v>3</v>
      </c>
      <c r="N160" s="3" t="s">
        <v>4</v>
      </c>
    </row>
    <row r="161" spans="1:14" ht="12.75">
      <c r="A161" s="3">
        <v>50</v>
      </c>
      <c r="B161" s="3">
        <v>0</v>
      </c>
      <c r="C161" s="3">
        <v>0</v>
      </c>
      <c r="D161" s="3">
        <v>1</v>
      </c>
      <c r="E161" s="3">
        <v>210</v>
      </c>
      <c r="F161" s="3">
        <f>Source!X148</f>
        <v>250652.6</v>
      </c>
      <c r="G161" s="3" t="s">
        <v>138</v>
      </c>
      <c r="H161" s="3" t="s">
        <v>139</v>
      </c>
      <c r="I161" s="3"/>
      <c r="J161" s="3"/>
      <c r="K161" s="3">
        <v>210</v>
      </c>
      <c r="L161" s="3">
        <v>12</v>
      </c>
      <c r="M161" s="3">
        <v>3</v>
      </c>
      <c r="N161" s="3" t="s">
        <v>4</v>
      </c>
    </row>
    <row r="162" spans="1:14" ht="12.75">
      <c r="A162" s="3">
        <v>50</v>
      </c>
      <c r="B162" s="3">
        <v>0</v>
      </c>
      <c r="C162" s="3">
        <v>0</v>
      </c>
      <c r="D162" s="3">
        <v>1</v>
      </c>
      <c r="E162" s="3">
        <v>211</v>
      </c>
      <c r="F162" s="3">
        <f>Source!Y148</f>
        <v>111399.89</v>
      </c>
      <c r="G162" s="3" t="s">
        <v>140</v>
      </c>
      <c r="H162" s="3" t="s">
        <v>141</v>
      </c>
      <c r="I162" s="3"/>
      <c r="J162" s="3"/>
      <c r="K162" s="3">
        <v>211</v>
      </c>
      <c r="L162" s="3">
        <v>13</v>
      </c>
      <c r="M162" s="3">
        <v>3</v>
      </c>
      <c r="N162" s="3" t="s">
        <v>4</v>
      </c>
    </row>
    <row r="166" spans="1:5" ht="12.75">
      <c r="A166">
        <v>65</v>
      </c>
      <c r="C166">
        <v>1</v>
      </c>
      <c r="D166">
        <v>0</v>
      </c>
      <c r="E166">
        <v>200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B2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80" ht="12.75">
      <c r="A1">
        <f>ROW(Source!A28)</f>
        <v>28</v>
      </c>
      <c r="B1">
        <v>12710357</v>
      </c>
      <c r="C1">
        <v>12710356</v>
      </c>
      <c r="D1">
        <v>7157835</v>
      </c>
      <c r="E1">
        <v>7157832</v>
      </c>
      <c r="F1">
        <v>1</v>
      </c>
      <c r="G1">
        <v>7157832</v>
      </c>
      <c r="H1">
        <v>1</v>
      </c>
      <c r="I1" t="s">
        <v>176</v>
      </c>
      <c r="K1" t="s">
        <v>177</v>
      </c>
      <c r="L1">
        <v>1191</v>
      </c>
      <c r="N1">
        <v>1013</v>
      </c>
      <c r="O1" t="s">
        <v>178</v>
      </c>
      <c r="P1" t="s">
        <v>178</v>
      </c>
      <c r="Q1">
        <v>1</v>
      </c>
      <c r="Y1">
        <v>14.42</v>
      </c>
      <c r="AA1">
        <v>0</v>
      </c>
      <c r="AB1">
        <v>0</v>
      </c>
      <c r="AC1">
        <v>0</v>
      </c>
      <c r="AD1">
        <v>0</v>
      </c>
      <c r="AN1">
        <v>0</v>
      </c>
      <c r="AO1">
        <v>1</v>
      </c>
      <c r="AP1">
        <v>0</v>
      </c>
      <c r="AQ1">
        <v>0</v>
      </c>
      <c r="AR1">
        <v>0</v>
      </c>
      <c r="AT1">
        <v>14.42</v>
      </c>
      <c r="AV1">
        <v>1</v>
      </c>
      <c r="AW1">
        <v>2</v>
      </c>
      <c r="AX1">
        <v>12710357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B1">
        <v>0</v>
      </c>
    </row>
    <row r="2" spans="1:80" ht="12.75">
      <c r="A2">
        <f>ROW(Source!A28)</f>
        <v>28</v>
      </c>
      <c r="B2">
        <v>12710358</v>
      </c>
      <c r="C2">
        <v>12710356</v>
      </c>
      <c r="D2">
        <v>7231449</v>
      </c>
      <c r="E2">
        <v>1</v>
      </c>
      <c r="F2">
        <v>1</v>
      </c>
      <c r="G2">
        <v>7157832</v>
      </c>
      <c r="H2">
        <v>2</v>
      </c>
      <c r="I2" t="s">
        <v>179</v>
      </c>
      <c r="J2" t="s">
        <v>180</v>
      </c>
      <c r="K2" t="s">
        <v>181</v>
      </c>
      <c r="L2">
        <v>1368</v>
      </c>
      <c r="N2">
        <v>1011</v>
      </c>
      <c r="O2" t="s">
        <v>182</v>
      </c>
      <c r="P2" t="s">
        <v>182</v>
      </c>
      <c r="Q2">
        <v>1</v>
      </c>
      <c r="Y2">
        <v>14</v>
      </c>
      <c r="AA2">
        <v>0</v>
      </c>
      <c r="AB2">
        <v>1.59</v>
      </c>
      <c r="AC2">
        <v>0.09</v>
      </c>
      <c r="AD2">
        <v>0</v>
      </c>
      <c r="AN2">
        <v>0</v>
      </c>
      <c r="AO2">
        <v>1</v>
      </c>
      <c r="AP2">
        <v>0</v>
      </c>
      <c r="AQ2">
        <v>0</v>
      </c>
      <c r="AR2">
        <v>0</v>
      </c>
      <c r="AT2">
        <v>14</v>
      </c>
      <c r="AV2">
        <v>0</v>
      </c>
      <c r="AW2">
        <v>2</v>
      </c>
      <c r="AX2">
        <v>12710358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B2">
        <v>0</v>
      </c>
    </row>
    <row r="3" spans="1:80" ht="12.75">
      <c r="A3">
        <f>ROW(Source!A29)</f>
        <v>29</v>
      </c>
      <c r="B3">
        <v>12710360</v>
      </c>
      <c r="C3">
        <v>12710359</v>
      </c>
      <c r="D3">
        <v>7157835</v>
      </c>
      <c r="E3">
        <v>7157832</v>
      </c>
      <c r="F3">
        <v>1</v>
      </c>
      <c r="G3">
        <v>7157832</v>
      </c>
      <c r="H3">
        <v>1</v>
      </c>
      <c r="I3" t="s">
        <v>176</v>
      </c>
      <c r="K3" t="s">
        <v>177</v>
      </c>
      <c r="L3">
        <v>1191</v>
      </c>
      <c r="N3">
        <v>1013</v>
      </c>
      <c r="O3" t="s">
        <v>178</v>
      </c>
      <c r="P3" t="s">
        <v>178</v>
      </c>
      <c r="Q3">
        <v>1</v>
      </c>
      <c r="Y3">
        <v>17.67</v>
      </c>
      <c r="AA3">
        <v>0</v>
      </c>
      <c r="AB3">
        <v>0</v>
      </c>
      <c r="AC3">
        <v>0</v>
      </c>
      <c r="AD3">
        <v>0</v>
      </c>
      <c r="AN3">
        <v>0</v>
      </c>
      <c r="AO3">
        <v>1</v>
      </c>
      <c r="AP3">
        <v>0</v>
      </c>
      <c r="AQ3">
        <v>0</v>
      </c>
      <c r="AR3">
        <v>0</v>
      </c>
      <c r="AT3">
        <v>17.67</v>
      </c>
      <c r="AV3">
        <v>1</v>
      </c>
      <c r="AW3">
        <v>2</v>
      </c>
      <c r="AX3">
        <v>12710360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B3">
        <v>0</v>
      </c>
    </row>
    <row r="4" spans="1:80" ht="12.75">
      <c r="A4">
        <f>ROW(Source!A29)</f>
        <v>29</v>
      </c>
      <c r="B4">
        <v>12710361</v>
      </c>
      <c r="C4">
        <v>12710359</v>
      </c>
      <c r="D4">
        <v>7231131</v>
      </c>
      <c r="E4">
        <v>1</v>
      </c>
      <c r="F4">
        <v>1</v>
      </c>
      <c r="G4">
        <v>7157832</v>
      </c>
      <c r="H4">
        <v>2</v>
      </c>
      <c r="I4" t="s">
        <v>183</v>
      </c>
      <c r="J4" t="s">
        <v>184</v>
      </c>
      <c r="K4" t="s">
        <v>185</v>
      </c>
      <c r="L4">
        <v>1368</v>
      </c>
      <c r="N4">
        <v>1011</v>
      </c>
      <c r="O4" t="s">
        <v>182</v>
      </c>
      <c r="P4" t="s">
        <v>182</v>
      </c>
      <c r="Q4">
        <v>1</v>
      </c>
      <c r="Y4">
        <v>5</v>
      </c>
      <c r="AA4">
        <v>0</v>
      </c>
      <c r="AB4">
        <v>105.81</v>
      </c>
      <c r="AC4">
        <v>18.78</v>
      </c>
      <c r="AD4">
        <v>0</v>
      </c>
      <c r="AN4">
        <v>0</v>
      </c>
      <c r="AO4">
        <v>1</v>
      </c>
      <c r="AP4">
        <v>0</v>
      </c>
      <c r="AQ4">
        <v>0</v>
      </c>
      <c r="AR4">
        <v>0</v>
      </c>
      <c r="AT4">
        <v>5</v>
      </c>
      <c r="AV4">
        <v>0</v>
      </c>
      <c r="AW4">
        <v>2</v>
      </c>
      <c r="AX4">
        <v>12710361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B4">
        <v>0</v>
      </c>
    </row>
    <row r="5" spans="1:80" ht="12.75">
      <c r="A5">
        <f>ROW(Source!A29)</f>
        <v>29</v>
      </c>
      <c r="B5">
        <v>12710362</v>
      </c>
      <c r="C5">
        <v>12710359</v>
      </c>
      <c r="D5">
        <v>7231489</v>
      </c>
      <c r="E5">
        <v>1</v>
      </c>
      <c r="F5">
        <v>1</v>
      </c>
      <c r="G5">
        <v>7157832</v>
      </c>
      <c r="H5">
        <v>2</v>
      </c>
      <c r="I5" t="s">
        <v>186</v>
      </c>
      <c r="J5" t="s">
        <v>187</v>
      </c>
      <c r="K5" t="s">
        <v>188</v>
      </c>
      <c r="L5">
        <v>1368</v>
      </c>
      <c r="N5">
        <v>1011</v>
      </c>
      <c r="O5" t="s">
        <v>182</v>
      </c>
      <c r="P5" t="s">
        <v>182</v>
      </c>
      <c r="Q5">
        <v>1</v>
      </c>
      <c r="Y5">
        <v>10</v>
      </c>
      <c r="AA5">
        <v>0</v>
      </c>
      <c r="AB5">
        <v>3.16</v>
      </c>
      <c r="AC5">
        <v>0.04</v>
      </c>
      <c r="AD5">
        <v>0</v>
      </c>
      <c r="AN5">
        <v>0</v>
      </c>
      <c r="AO5">
        <v>1</v>
      </c>
      <c r="AP5">
        <v>0</v>
      </c>
      <c r="AQ5">
        <v>0</v>
      </c>
      <c r="AR5">
        <v>0</v>
      </c>
      <c r="AT5">
        <v>10</v>
      </c>
      <c r="AV5">
        <v>0</v>
      </c>
      <c r="AW5">
        <v>2</v>
      </c>
      <c r="AX5">
        <v>12710362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B5">
        <v>0</v>
      </c>
    </row>
    <row r="6" spans="1:80" ht="12.75">
      <c r="A6">
        <f>ROW(Source!A30)</f>
        <v>30</v>
      </c>
      <c r="B6">
        <v>12710364</v>
      </c>
      <c r="C6">
        <v>12710363</v>
      </c>
      <c r="D6">
        <v>7157835</v>
      </c>
      <c r="E6">
        <v>7157832</v>
      </c>
      <c r="F6">
        <v>1</v>
      </c>
      <c r="G6">
        <v>7157832</v>
      </c>
      <c r="H6">
        <v>1</v>
      </c>
      <c r="I6" t="s">
        <v>176</v>
      </c>
      <c r="K6" t="s">
        <v>177</v>
      </c>
      <c r="L6">
        <v>1191</v>
      </c>
      <c r="N6">
        <v>1013</v>
      </c>
      <c r="O6" t="s">
        <v>178</v>
      </c>
      <c r="P6" t="s">
        <v>178</v>
      </c>
      <c r="Q6">
        <v>1</v>
      </c>
      <c r="Y6">
        <v>95.84</v>
      </c>
      <c r="AA6">
        <v>0</v>
      </c>
      <c r="AB6">
        <v>0</v>
      </c>
      <c r="AC6">
        <v>0</v>
      </c>
      <c r="AD6">
        <v>0</v>
      </c>
      <c r="AN6">
        <v>0</v>
      </c>
      <c r="AO6">
        <v>1</v>
      </c>
      <c r="AP6">
        <v>0</v>
      </c>
      <c r="AQ6">
        <v>0</v>
      </c>
      <c r="AR6">
        <v>0</v>
      </c>
      <c r="AT6">
        <v>95.84</v>
      </c>
      <c r="AV6">
        <v>1</v>
      </c>
      <c r="AW6">
        <v>2</v>
      </c>
      <c r="AX6">
        <v>12710364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B6">
        <v>0</v>
      </c>
    </row>
    <row r="7" spans="1:80" ht="12.75">
      <c r="A7">
        <f>ROW(Source!A30)</f>
        <v>30</v>
      </c>
      <c r="B7">
        <v>12710365</v>
      </c>
      <c r="C7">
        <v>12710363</v>
      </c>
      <c r="D7">
        <v>7231843</v>
      </c>
      <c r="E7">
        <v>1</v>
      </c>
      <c r="F7">
        <v>1</v>
      </c>
      <c r="G7">
        <v>7157832</v>
      </c>
      <c r="H7">
        <v>3</v>
      </c>
      <c r="I7" t="s">
        <v>189</v>
      </c>
      <c r="J7" t="s">
        <v>190</v>
      </c>
      <c r="K7" t="s">
        <v>191</v>
      </c>
      <c r="L7">
        <v>1348</v>
      </c>
      <c r="N7">
        <v>1009</v>
      </c>
      <c r="O7" t="s">
        <v>192</v>
      </c>
      <c r="P7" t="s">
        <v>192</v>
      </c>
      <c r="Q7">
        <v>1000</v>
      </c>
      <c r="Y7">
        <v>0.006</v>
      </c>
      <c r="AA7">
        <v>6521.42</v>
      </c>
      <c r="AB7">
        <v>0</v>
      </c>
      <c r="AC7">
        <v>0</v>
      </c>
      <c r="AD7">
        <v>0</v>
      </c>
      <c r="AN7">
        <v>0</v>
      </c>
      <c r="AO7">
        <v>1</v>
      </c>
      <c r="AP7">
        <v>0</v>
      </c>
      <c r="AQ7">
        <v>0</v>
      </c>
      <c r="AR7">
        <v>0</v>
      </c>
      <c r="AT7">
        <v>0.006</v>
      </c>
      <c r="AV7">
        <v>0</v>
      </c>
      <c r="AW7">
        <v>2</v>
      </c>
      <c r="AX7">
        <v>12710365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B7">
        <v>0</v>
      </c>
    </row>
    <row r="8" spans="1:80" ht="12.75">
      <c r="A8">
        <f>ROW(Source!A30)</f>
        <v>30</v>
      </c>
      <c r="B8">
        <v>12710366</v>
      </c>
      <c r="C8">
        <v>12710363</v>
      </c>
      <c r="D8">
        <v>7231936</v>
      </c>
      <c r="E8">
        <v>1</v>
      </c>
      <c r="F8">
        <v>1</v>
      </c>
      <c r="G8">
        <v>7157832</v>
      </c>
      <c r="H8">
        <v>3</v>
      </c>
      <c r="I8" t="s">
        <v>193</v>
      </c>
      <c r="J8" t="s">
        <v>194</v>
      </c>
      <c r="K8" t="s">
        <v>195</v>
      </c>
      <c r="L8">
        <v>1339</v>
      </c>
      <c r="N8">
        <v>1007</v>
      </c>
      <c r="O8" t="s">
        <v>31</v>
      </c>
      <c r="P8" t="s">
        <v>31</v>
      </c>
      <c r="Q8">
        <v>1</v>
      </c>
      <c r="Y8">
        <v>0.181</v>
      </c>
      <c r="AA8">
        <v>1828.56</v>
      </c>
      <c r="AB8">
        <v>0</v>
      </c>
      <c r="AC8">
        <v>0</v>
      </c>
      <c r="AD8">
        <v>0</v>
      </c>
      <c r="AN8">
        <v>0</v>
      </c>
      <c r="AO8">
        <v>1</v>
      </c>
      <c r="AP8">
        <v>0</v>
      </c>
      <c r="AQ8">
        <v>0</v>
      </c>
      <c r="AR8">
        <v>0</v>
      </c>
      <c r="AT8">
        <v>0.181</v>
      </c>
      <c r="AV8">
        <v>0</v>
      </c>
      <c r="AW8">
        <v>2</v>
      </c>
      <c r="AX8">
        <v>12710366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B8">
        <v>0</v>
      </c>
    </row>
    <row r="9" spans="1:80" ht="12.75">
      <c r="A9">
        <f>ROW(Source!A30)</f>
        <v>30</v>
      </c>
      <c r="B9">
        <v>12710367</v>
      </c>
      <c r="C9">
        <v>12710363</v>
      </c>
      <c r="D9">
        <v>7231792</v>
      </c>
      <c r="E9">
        <v>1</v>
      </c>
      <c r="F9">
        <v>1</v>
      </c>
      <c r="G9">
        <v>7157832</v>
      </c>
      <c r="H9">
        <v>3</v>
      </c>
      <c r="I9" t="s">
        <v>196</v>
      </c>
      <c r="J9" t="s">
        <v>197</v>
      </c>
      <c r="K9" t="s">
        <v>198</v>
      </c>
      <c r="L9">
        <v>1339</v>
      </c>
      <c r="N9">
        <v>1007</v>
      </c>
      <c r="O9" t="s">
        <v>31</v>
      </c>
      <c r="P9" t="s">
        <v>31</v>
      </c>
      <c r="Q9">
        <v>1</v>
      </c>
      <c r="Y9">
        <v>0.208</v>
      </c>
      <c r="AA9">
        <v>2472.13</v>
      </c>
      <c r="AB9">
        <v>0</v>
      </c>
      <c r="AC9">
        <v>0</v>
      </c>
      <c r="AD9">
        <v>0</v>
      </c>
      <c r="AN9">
        <v>0</v>
      </c>
      <c r="AO9">
        <v>1</v>
      </c>
      <c r="AP9">
        <v>0</v>
      </c>
      <c r="AQ9">
        <v>0</v>
      </c>
      <c r="AR9">
        <v>0</v>
      </c>
      <c r="AT9">
        <v>0.208</v>
      </c>
      <c r="AV9">
        <v>0</v>
      </c>
      <c r="AW9">
        <v>2</v>
      </c>
      <c r="AX9">
        <v>12710367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B9">
        <v>0</v>
      </c>
    </row>
    <row r="10" spans="1:80" ht="12.75">
      <c r="A10">
        <f>ROW(Source!A30)</f>
        <v>30</v>
      </c>
      <c r="B10">
        <v>12710371</v>
      </c>
      <c r="C10">
        <v>12710363</v>
      </c>
      <c r="D10">
        <v>7234968</v>
      </c>
      <c r="E10">
        <v>1</v>
      </c>
      <c r="F10">
        <v>1</v>
      </c>
      <c r="G10">
        <v>7157832</v>
      </c>
      <c r="H10">
        <v>3</v>
      </c>
      <c r="I10" t="s">
        <v>34</v>
      </c>
      <c r="J10" t="s">
        <v>36</v>
      </c>
      <c r="K10" t="s">
        <v>35</v>
      </c>
      <c r="L10">
        <v>1339</v>
      </c>
      <c r="N10">
        <v>1007</v>
      </c>
      <c r="O10" t="s">
        <v>31</v>
      </c>
      <c r="P10" t="s">
        <v>31</v>
      </c>
      <c r="Q10">
        <v>1</v>
      </c>
      <c r="Y10">
        <v>1.04</v>
      </c>
      <c r="AA10">
        <v>536.38</v>
      </c>
      <c r="AB10">
        <v>0</v>
      </c>
      <c r="AC10">
        <v>0</v>
      </c>
      <c r="AD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T10">
        <v>1.04</v>
      </c>
      <c r="AV10">
        <v>0</v>
      </c>
      <c r="AW10">
        <v>1</v>
      </c>
      <c r="AX10">
        <v>-1</v>
      </c>
      <c r="AY10">
        <v>0</v>
      </c>
      <c r="AZ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B10">
        <v>0</v>
      </c>
    </row>
    <row r="11" spans="1:80" ht="12.75">
      <c r="A11">
        <f>ROW(Source!A30)</f>
        <v>30</v>
      </c>
      <c r="B11">
        <v>12710368</v>
      </c>
      <c r="C11">
        <v>12710363</v>
      </c>
      <c r="D11">
        <v>7178417</v>
      </c>
      <c r="E11">
        <v>7157832</v>
      </c>
      <c r="F11">
        <v>1</v>
      </c>
      <c r="G11">
        <v>7157832</v>
      </c>
      <c r="H11">
        <v>3</v>
      </c>
      <c r="I11" t="s">
        <v>199</v>
      </c>
      <c r="K11" t="s">
        <v>200</v>
      </c>
      <c r="L11">
        <v>1339</v>
      </c>
      <c r="N11">
        <v>1007</v>
      </c>
      <c r="O11" t="s">
        <v>31</v>
      </c>
      <c r="P11" t="s">
        <v>31</v>
      </c>
      <c r="Q11">
        <v>1</v>
      </c>
      <c r="Y11">
        <v>1.04</v>
      </c>
      <c r="AA11">
        <v>0</v>
      </c>
      <c r="AB11">
        <v>0</v>
      </c>
      <c r="AC11">
        <v>0</v>
      </c>
      <c r="AD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T11">
        <v>1.04</v>
      </c>
      <c r="AV11">
        <v>0</v>
      </c>
      <c r="AW11">
        <v>2</v>
      </c>
      <c r="AX11">
        <v>12710368</v>
      </c>
      <c r="AY11">
        <v>1</v>
      </c>
      <c r="AZ11">
        <v>0</v>
      </c>
      <c r="BA11">
        <v>10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B11">
        <v>0</v>
      </c>
    </row>
    <row r="12" spans="1:80" ht="12.75">
      <c r="A12">
        <f>ROW(Source!A33)</f>
        <v>33</v>
      </c>
      <c r="B12">
        <v>12711513</v>
      </c>
      <c r="C12">
        <v>12711512</v>
      </c>
      <c r="D12">
        <v>7182703</v>
      </c>
      <c r="E12">
        <v>7157832</v>
      </c>
      <c r="F12">
        <v>1</v>
      </c>
      <c r="G12">
        <v>7157832</v>
      </c>
      <c r="H12">
        <v>3</v>
      </c>
      <c r="I12" t="s">
        <v>201</v>
      </c>
      <c r="K12" t="s">
        <v>202</v>
      </c>
      <c r="L12">
        <v>1348</v>
      </c>
      <c r="N12">
        <v>1009</v>
      </c>
      <c r="O12" t="s">
        <v>192</v>
      </c>
      <c r="P12" t="s">
        <v>192</v>
      </c>
      <c r="Q12">
        <v>1000</v>
      </c>
      <c r="Y12">
        <v>0.004</v>
      </c>
      <c r="AA12">
        <v>0</v>
      </c>
      <c r="AB12">
        <v>0</v>
      </c>
      <c r="AC12">
        <v>0</v>
      </c>
      <c r="AD12">
        <v>0</v>
      </c>
      <c r="AN12">
        <v>0</v>
      </c>
      <c r="AO12">
        <v>1</v>
      </c>
      <c r="AP12">
        <v>0</v>
      </c>
      <c r="AQ12">
        <v>0</v>
      </c>
      <c r="AR12">
        <v>0</v>
      </c>
      <c r="AT12">
        <v>0.004</v>
      </c>
      <c r="AV12">
        <v>0</v>
      </c>
      <c r="AW12">
        <v>2</v>
      </c>
      <c r="AX12">
        <v>12711513</v>
      </c>
      <c r="AY12">
        <v>1</v>
      </c>
      <c r="AZ12">
        <v>0</v>
      </c>
      <c r="BA12">
        <v>11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B12">
        <v>0</v>
      </c>
    </row>
    <row r="13" spans="1:80" ht="12.75">
      <c r="A13">
        <f>ROW(Source!A37)</f>
        <v>37</v>
      </c>
      <c r="B13">
        <v>12710380</v>
      </c>
      <c r="C13">
        <v>12710379</v>
      </c>
      <c r="D13">
        <v>7182703</v>
      </c>
      <c r="E13">
        <v>7157832</v>
      </c>
      <c r="F13">
        <v>1</v>
      </c>
      <c r="G13">
        <v>7157832</v>
      </c>
      <c r="H13">
        <v>3</v>
      </c>
      <c r="I13" t="s">
        <v>201</v>
      </c>
      <c r="K13" t="s">
        <v>202</v>
      </c>
      <c r="L13">
        <v>1348</v>
      </c>
      <c r="N13">
        <v>1009</v>
      </c>
      <c r="O13" t="s">
        <v>192</v>
      </c>
      <c r="P13" t="s">
        <v>192</v>
      </c>
      <c r="Q13">
        <v>1000</v>
      </c>
      <c r="Y13">
        <v>0.0001</v>
      </c>
      <c r="AA13">
        <v>0</v>
      </c>
      <c r="AB13">
        <v>0</v>
      </c>
      <c r="AC13">
        <v>0</v>
      </c>
      <c r="AD13">
        <v>0</v>
      </c>
      <c r="AN13">
        <v>0</v>
      </c>
      <c r="AO13">
        <v>1</v>
      </c>
      <c r="AP13">
        <v>0</v>
      </c>
      <c r="AQ13">
        <v>0</v>
      </c>
      <c r="AR13">
        <v>0</v>
      </c>
      <c r="AT13">
        <v>0.0001</v>
      </c>
      <c r="AV13">
        <v>0</v>
      </c>
      <c r="AW13">
        <v>2</v>
      </c>
      <c r="AX13">
        <v>12710380</v>
      </c>
      <c r="AY13">
        <v>1</v>
      </c>
      <c r="AZ13">
        <v>0</v>
      </c>
      <c r="BA13">
        <v>12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B13">
        <v>0</v>
      </c>
    </row>
    <row r="14" spans="1:80" ht="12.75">
      <c r="A14">
        <f>ROW(Source!A38)</f>
        <v>38</v>
      </c>
      <c r="B14">
        <v>12710382</v>
      </c>
      <c r="C14">
        <v>12710381</v>
      </c>
      <c r="D14">
        <v>7179406</v>
      </c>
      <c r="E14">
        <v>7157832</v>
      </c>
      <c r="F14">
        <v>1</v>
      </c>
      <c r="G14">
        <v>7157832</v>
      </c>
      <c r="H14">
        <v>3</v>
      </c>
      <c r="I14" t="s">
        <v>203</v>
      </c>
      <c r="K14" t="s">
        <v>204</v>
      </c>
      <c r="L14">
        <v>1301</v>
      </c>
      <c r="N14">
        <v>1003</v>
      </c>
      <c r="O14" t="s">
        <v>155</v>
      </c>
      <c r="P14" t="s">
        <v>155</v>
      </c>
      <c r="Q14">
        <v>1</v>
      </c>
      <c r="Y14">
        <v>0</v>
      </c>
      <c r="AA14">
        <v>0</v>
      </c>
      <c r="AB14">
        <v>0</v>
      </c>
      <c r="AC14">
        <v>0</v>
      </c>
      <c r="AD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T14">
        <v>0</v>
      </c>
      <c r="AV14">
        <v>0</v>
      </c>
      <c r="AW14">
        <v>2</v>
      </c>
      <c r="AX14">
        <v>12710382</v>
      </c>
      <c r="AY14">
        <v>1</v>
      </c>
      <c r="AZ14">
        <v>0</v>
      </c>
      <c r="BA14">
        <v>13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B14">
        <v>0</v>
      </c>
    </row>
    <row r="15" spans="1:80" ht="12.75">
      <c r="A15">
        <f>ROW(Source!A38)</f>
        <v>38</v>
      </c>
      <c r="B15">
        <v>12710383</v>
      </c>
      <c r="C15">
        <v>12710381</v>
      </c>
      <c r="D15">
        <v>7179411</v>
      </c>
      <c r="E15">
        <v>7157832</v>
      </c>
      <c r="F15">
        <v>1</v>
      </c>
      <c r="G15">
        <v>7157832</v>
      </c>
      <c r="H15">
        <v>3</v>
      </c>
      <c r="I15" t="s">
        <v>203</v>
      </c>
      <c r="K15" t="s">
        <v>205</v>
      </c>
      <c r="L15">
        <v>1301</v>
      </c>
      <c r="N15">
        <v>1003</v>
      </c>
      <c r="O15" t="s">
        <v>155</v>
      </c>
      <c r="P15" t="s">
        <v>155</v>
      </c>
      <c r="Q15">
        <v>1</v>
      </c>
      <c r="Y15">
        <v>0</v>
      </c>
      <c r="AA15">
        <v>0</v>
      </c>
      <c r="AB15">
        <v>0</v>
      </c>
      <c r="AC15">
        <v>0</v>
      </c>
      <c r="AD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T15">
        <v>0</v>
      </c>
      <c r="AV15">
        <v>0</v>
      </c>
      <c r="AW15">
        <v>2</v>
      </c>
      <c r="AX15">
        <v>12710383</v>
      </c>
      <c r="AY15">
        <v>1</v>
      </c>
      <c r="AZ15">
        <v>0</v>
      </c>
      <c r="BA15">
        <v>14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B15">
        <v>0</v>
      </c>
    </row>
    <row r="16" spans="1:80" ht="12.75">
      <c r="A16">
        <f>ROW(Source!A38)</f>
        <v>38</v>
      </c>
      <c r="B16">
        <v>12710384</v>
      </c>
      <c r="C16">
        <v>12710381</v>
      </c>
      <c r="D16">
        <v>7179403</v>
      </c>
      <c r="E16">
        <v>7157832</v>
      </c>
      <c r="F16">
        <v>1</v>
      </c>
      <c r="G16">
        <v>7157832</v>
      </c>
      <c r="H16">
        <v>3</v>
      </c>
      <c r="I16" t="s">
        <v>203</v>
      </c>
      <c r="K16" t="s">
        <v>206</v>
      </c>
      <c r="L16">
        <v>1354</v>
      </c>
      <c r="N16">
        <v>1010</v>
      </c>
      <c r="O16" t="s">
        <v>40</v>
      </c>
      <c r="P16" t="s">
        <v>40</v>
      </c>
      <c r="Q16">
        <v>1</v>
      </c>
      <c r="Y16">
        <v>0</v>
      </c>
      <c r="AA16">
        <v>0</v>
      </c>
      <c r="AB16">
        <v>0</v>
      </c>
      <c r="AC16">
        <v>0</v>
      </c>
      <c r="AD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T16">
        <v>0</v>
      </c>
      <c r="AV16">
        <v>0</v>
      </c>
      <c r="AW16">
        <v>2</v>
      </c>
      <c r="AX16">
        <v>12710384</v>
      </c>
      <c r="AY16">
        <v>1</v>
      </c>
      <c r="AZ16">
        <v>0</v>
      </c>
      <c r="BA16">
        <v>15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B16">
        <v>0</v>
      </c>
    </row>
    <row r="17" spans="1:80" ht="12.75">
      <c r="A17">
        <f>ROW(Source!A38)</f>
        <v>38</v>
      </c>
      <c r="B17">
        <v>12710385</v>
      </c>
      <c r="C17">
        <v>12710381</v>
      </c>
      <c r="D17">
        <v>7179398</v>
      </c>
      <c r="E17">
        <v>7157832</v>
      </c>
      <c r="F17">
        <v>1</v>
      </c>
      <c r="G17">
        <v>7157832</v>
      </c>
      <c r="H17">
        <v>3</v>
      </c>
      <c r="I17" t="s">
        <v>203</v>
      </c>
      <c r="K17" t="s">
        <v>207</v>
      </c>
      <c r="L17">
        <v>1354</v>
      </c>
      <c r="N17">
        <v>1010</v>
      </c>
      <c r="O17" t="s">
        <v>40</v>
      </c>
      <c r="P17" t="s">
        <v>40</v>
      </c>
      <c r="Q17">
        <v>1</v>
      </c>
      <c r="Y17">
        <v>0</v>
      </c>
      <c r="AA17">
        <v>0</v>
      </c>
      <c r="AB17">
        <v>0</v>
      </c>
      <c r="AC17">
        <v>0</v>
      </c>
      <c r="AD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T17">
        <v>0</v>
      </c>
      <c r="AV17">
        <v>0</v>
      </c>
      <c r="AW17">
        <v>2</v>
      </c>
      <c r="AX17">
        <v>12710385</v>
      </c>
      <c r="AY17">
        <v>1</v>
      </c>
      <c r="AZ17">
        <v>0</v>
      </c>
      <c r="BA17">
        <v>16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B17">
        <v>0</v>
      </c>
    </row>
    <row r="18" spans="1:80" ht="12.75">
      <c r="A18">
        <f>ROW(Source!A38)</f>
        <v>38</v>
      </c>
      <c r="B18">
        <v>12710386</v>
      </c>
      <c r="C18">
        <v>12710381</v>
      </c>
      <c r="D18">
        <v>7179402</v>
      </c>
      <c r="E18">
        <v>7157832</v>
      </c>
      <c r="F18">
        <v>1</v>
      </c>
      <c r="G18">
        <v>7157832</v>
      </c>
      <c r="H18">
        <v>3</v>
      </c>
      <c r="I18" t="s">
        <v>203</v>
      </c>
      <c r="K18" t="s">
        <v>208</v>
      </c>
      <c r="L18">
        <v>1354</v>
      </c>
      <c r="N18">
        <v>1010</v>
      </c>
      <c r="O18" t="s">
        <v>40</v>
      </c>
      <c r="P18" t="s">
        <v>40</v>
      </c>
      <c r="Q18">
        <v>1</v>
      </c>
      <c r="Y18">
        <v>0</v>
      </c>
      <c r="AA18">
        <v>0</v>
      </c>
      <c r="AB18">
        <v>0</v>
      </c>
      <c r="AC18">
        <v>0</v>
      </c>
      <c r="AD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T18">
        <v>0</v>
      </c>
      <c r="AV18">
        <v>0</v>
      </c>
      <c r="AW18">
        <v>2</v>
      </c>
      <c r="AX18">
        <v>12710386</v>
      </c>
      <c r="AY18">
        <v>1</v>
      </c>
      <c r="AZ18">
        <v>0</v>
      </c>
      <c r="BA18">
        <v>17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B18">
        <v>0</v>
      </c>
    </row>
    <row r="19" spans="1:80" ht="12.75">
      <c r="A19">
        <f>ROW(Source!A38)</f>
        <v>38</v>
      </c>
      <c r="B19">
        <v>12710387</v>
      </c>
      <c r="C19">
        <v>12710381</v>
      </c>
      <c r="D19">
        <v>7179408</v>
      </c>
      <c r="E19">
        <v>7157832</v>
      </c>
      <c r="F19">
        <v>1</v>
      </c>
      <c r="G19">
        <v>7157832</v>
      </c>
      <c r="H19">
        <v>3</v>
      </c>
      <c r="I19" t="s">
        <v>203</v>
      </c>
      <c r="K19" t="s">
        <v>209</v>
      </c>
      <c r="L19">
        <v>1354</v>
      </c>
      <c r="N19">
        <v>1010</v>
      </c>
      <c r="O19" t="s">
        <v>40</v>
      </c>
      <c r="P19" t="s">
        <v>40</v>
      </c>
      <c r="Q19">
        <v>1</v>
      </c>
      <c r="Y19">
        <v>0</v>
      </c>
      <c r="AA19">
        <v>0</v>
      </c>
      <c r="AB19">
        <v>0</v>
      </c>
      <c r="AC19">
        <v>0</v>
      </c>
      <c r="AD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T19">
        <v>0</v>
      </c>
      <c r="AV19">
        <v>0</v>
      </c>
      <c r="AW19">
        <v>2</v>
      </c>
      <c r="AX19">
        <v>12710387</v>
      </c>
      <c r="AY19">
        <v>1</v>
      </c>
      <c r="AZ19">
        <v>0</v>
      </c>
      <c r="BA19">
        <v>18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B19">
        <v>0</v>
      </c>
    </row>
    <row r="20" spans="1:80" ht="12.75">
      <c r="A20">
        <f>ROW(Source!A38)</f>
        <v>38</v>
      </c>
      <c r="B20">
        <v>12710388</v>
      </c>
      <c r="C20">
        <v>12710381</v>
      </c>
      <c r="D20">
        <v>7179413</v>
      </c>
      <c r="E20">
        <v>7157832</v>
      </c>
      <c r="F20">
        <v>1</v>
      </c>
      <c r="G20">
        <v>7157832</v>
      </c>
      <c r="H20">
        <v>3</v>
      </c>
      <c r="I20" t="s">
        <v>203</v>
      </c>
      <c r="K20" t="s">
        <v>210</v>
      </c>
      <c r="L20">
        <v>1354</v>
      </c>
      <c r="N20">
        <v>1010</v>
      </c>
      <c r="O20" t="s">
        <v>40</v>
      </c>
      <c r="P20" t="s">
        <v>40</v>
      </c>
      <c r="Q20">
        <v>1</v>
      </c>
      <c r="Y20">
        <v>0</v>
      </c>
      <c r="AA20">
        <v>0</v>
      </c>
      <c r="AB20">
        <v>0</v>
      </c>
      <c r="AC20">
        <v>0</v>
      </c>
      <c r="AD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T20">
        <v>0</v>
      </c>
      <c r="AV20">
        <v>0</v>
      </c>
      <c r="AW20">
        <v>2</v>
      </c>
      <c r="AX20">
        <v>12710388</v>
      </c>
      <c r="AY20">
        <v>1</v>
      </c>
      <c r="AZ20">
        <v>0</v>
      </c>
      <c r="BA20">
        <v>19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B20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R19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4" ht="12.75">
      <c r="A1">
        <f>ROW(Source!A28)</f>
        <v>28</v>
      </c>
      <c r="B1">
        <v>12710357</v>
      </c>
      <c r="C1">
        <v>12710356</v>
      </c>
      <c r="D1">
        <v>7157835</v>
      </c>
      <c r="E1">
        <v>7157832</v>
      </c>
      <c r="F1">
        <v>1</v>
      </c>
      <c r="G1">
        <v>7157832</v>
      </c>
      <c r="H1">
        <v>1</v>
      </c>
      <c r="I1" t="s">
        <v>176</v>
      </c>
      <c r="K1" t="s">
        <v>177</v>
      </c>
      <c r="L1">
        <v>1191</v>
      </c>
      <c r="N1">
        <v>1013</v>
      </c>
      <c r="O1" t="s">
        <v>178</v>
      </c>
      <c r="P1" t="s">
        <v>178</v>
      </c>
      <c r="Q1">
        <v>1</v>
      </c>
      <c r="X1">
        <v>14.42</v>
      </c>
      <c r="Y1">
        <v>0</v>
      </c>
      <c r="Z1">
        <v>0</v>
      </c>
      <c r="AA1">
        <v>0</v>
      </c>
      <c r="AB1">
        <v>0</v>
      </c>
      <c r="AC1">
        <v>0</v>
      </c>
      <c r="AD1">
        <v>1</v>
      </c>
      <c r="AE1">
        <v>1</v>
      </c>
      <c r="AG1">
        <v>14.42</v>
      </c>
      <c r="AH1">
        <v>2</v>
      </c>
      <c r="AI1">
        <v>12710357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ht="12.75">
      <c r="A2">
        <f>ROW(Source!A28)</f>
        <v>28</v>
      </c>
      <c r="B2">
        <v>12710358</v>
      </c>
      <c r="C2">
        <v>12710356</v>
      </c>
      <c r="D2">
        <v>7231449</v>
      </c>
      <c r="E2">
        <v>1</v>
      </c>
      <c r="F2">
        <v>1</v>
      </c>
      <c r="G2">
        <v>7157832</v>
      </c>
      <c r="H2">
        <v>2</v>
      </c>
      <c r="I2" t="s">
        <v>179</v>
      </c>
      <c r="J2" t="s">
        <v>180</v>
      </c>
      <c r="K2" t="s">
        <v>181</v>
      </c>
      <c r="L2">
        <v>1368</v>
      </c>
      <c r="N2">
        <v>1011</v>
      </c>
      <c r="O2" t="s">
        <v>182</v>
      </c>
      <c r="P2" t="s">
        <v>182</v>
      </c>
      <c r="Q2">
        <v>1</v>
      </c>
      <c r="X2">
        <v>14</v>
      </c>
      <c r="Y2">
        <v>0</v>
      </c>
      <c r="Z2">
        <v>1.59</v>
      </c>
      <c r="AA2">
        <v>0.09</v>
      </c>
      <c r="AB2">
        <v>0</v>
      </c>
      <c r="AC2">
        <v>0</v>
      </c>
      <c r="AD2">
        <v>1</v>
      </c>
      <c r="AE2">
        <v>0</v>
      </c>
      <c r="AG2">
        <v>14</v>
      </c>
      <c r="AH2">
        <v>2</v>
      </c>
      <c r="AI2">
        <v>12710358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ht="12.75">
      <c r="A3">
        <f>ROW(Source!A29)</f>
        <v>29</v>
      </c>
      <c r="B3">
        <v>12710360</v>
      </c>
      <c r="C3">
        <v>12710359</v>
      </c>
      <c r="D3">
        <v>7157835</v>
      </c>
      <c r="E3">
        <v>7157832</v>
      </c>
      <c r="F3">
        <v>1</v>
      </c>
      <c r="G3">
        <v>7157832</v>
      </c>
      <c r="H3">
        <v>1</v>
      </c>
      <c r="I3" t="s">
        <v>176</v>
      </c>
      <c r="K3" t="s">
        <v>177</v>
      </c>
      <c r="L3">
        <v>1191</v>
      </c>
      <c r="N3">
        <v>1013</v>
      </c>
      <c r="O3" t="s">
        <v>178</v>
      </c>
      <c r="P3" t="s">
        <v>178</v>
      </c>
      <c r="Q3">
        <v>1</v>
      </c>
      <c r="X3">
        <v>17.67</v>
      </c>
      <c r="Y3">
        <v>0</v>
      </c>
      <c r="Z3">
        <v>0</v>
      </c>
      <c r="AA3">
        <v>0</v>
      </c>
      <c r="AB3">
        <v>0</v>
      </c>
      <c r="AC3">
        <v>0</v>
      </c>
      <c r="AD3">
        <v>1</v>
      </c>
      <c r="AE3">
        <v>1</v>
      </c>
      <c r="AG3">
        <v>17.67</v>
      </c>
      <c r="AH3">
        <v>2</v>
      </c>
      <c r="AI3">
        <v>12710360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ht="12.75">
      <c r="A4">
        <f>ROW(Source!A29)</f>
        <v>29</v>
      </c>
      <c r="B4">
        <v>12710361</v>
      </c>
      <c r="C4">
        <v>12710359</v>
      </c>
      <c r="D4">
        <v>7231131</v>
      </c>
      <c r="E4">
        <v>1</v>
      </c>
      <c r="F4">
        <v>1</v>
      </c>
      <c r="G4">
        <v>7157832</v>
      </c>
      <c r="H4">
        <v>2</v>
      </c>
      <c r="I4" t="s">
        <v>183</v>
      </c>
      <c r="J4" t="s">
        <v>184</v>
      </c>
      <c r="K4" t="s">
        <v>185</v>
      </c>
      <c r="L4">
        <v>1368</v>
      </c>
      <c r="N4">
        <v>1011</v>
      </c>
      <c r="O4" t="s">
        <v>182</v>
      </c>
      <c r="P4" t="s">
        <v>182</v>
      </c>
      <c r="Q4">
        <v>1</v>
      </c>
      <c r="X4">
        <v>5</v>
      </c>
      <c r="Y4">
        <v>0</v>
      </c>
      <c r="Z4">
        <v>105.81</v>
      </c>
      <c r="AA4">
        <v>18.78</v>
      </c>
      <c r="AB4">
        <v>0</v>
      </c>
      <c r="AC4">
        <v>0</v>
      </c>
      <c r="AD4">
        <v>1</v>
      </c>
      <c r="AE4">
        <v>0</v>
      </c>
      <c r="AG4">
        <v>5</v>
      </c>
      <c r="AH4">
        <v>2</v>
      </c>
      <c r="AI4">
        <v>12710361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ht="12.75">
      <c r="A5">
        <f>ROW(Source!A29)</f>
        <v>29</v>
      </c>
      <c r="B5">
        <v>12710362</v>
      </c>
      <c r="C5">
        <v>12710359</v>
      </c>
      <c r="D5">
        <v>7231489</v>
      </c>
      <c r="E5">
        <v>1</v>
      </c>
      <c r="F5">
        <v>1</v>
      </c>
      <c r="G5">
        <v>7157832</v>
      </c>
      <c r="H5">
        <v>2</v>
      </c>
      <c r="I5" t="s">
        <v>186</v>
      </c>
      <c r="J5" t="s">
        <v>187</v>
      </c>
      <c r="K5" t="s">
        <v>188</v>
      </c>
      <c r="L5">
        <v>1368</v>
      </c>
      <c r="N5">
        <v>1011</v>
      </c>
      <c r="O5" t="s">
        <v>182</v>
      </c>
      <c r="P5" t="s">
        <v>182</v>
      </c>
      <c r="Q5">
        <v>1</v>
      </c>
      <c r="X5">
        <v>10</v>
      </c>
      <c r="Y5">
        <v>0</v>
      </c>
      <c r="Z5">
        <v>3.16</v>
      </c>
      <c r="AA5">
        <v>0.04</v>
      </c>
      <c r="AB5">
        <v>0</v>
      </c>
      <c r="AC5">
        <v>0</v>
      </c>
      <c r="AD5">
        <v>1</v>
      </c>
      <c r="AE5">
        <v>0</v>
      </c>
      <c r="AG5">
        <v>10</v>
      </c>
      <c r="AH5">
        <v>2</v>
      </c>
      <c r="AI5">
        <v>12710362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ht="12.75">
      <c r="A6">
        <f>ROW(Source!A30)</f>
        <v>30</v>
      </c>
      <c r="B6">
        <v>12710364</v>
      </c>
      <c r="C6">
        <v>12710363</v>
      </c>
      <c r="D6">
        <v>7157835</v>
      </c>
      <c r="E6">
        <v>7157832</v>
      </c>
      <c r="F6">
        <v>1</v>
      </c>
      <c r="G6">
        <v>7157832</v>
      </c>
      <c r="H6">
        <v>1</v>
      </c>
      <c r="I6" t="s">
        <v>176</v>
      </c>
      <c r="K6" t="s">
        <v>177</v>
      </c>
      <c r="L6">
        <v>1191</v>
      </c>
      <c r="N6">
        <v>1013</v>
      </c>
      <c r="O6" t="s">
        <v>178</v>
      </c>
      <c r="P6" t="s">
        <v>178</v>
      </c>
      <c r="Q6">
        <v>1</v>
      </c>
      <c r="X6">
        <v>95.84</v>
      </c>
      <c r="Y6">
        <v>0</v>
      </c>
      <c r="Z6">
        <v>0</v>
      </c>
      <c r="AA6">
        <v>0</v>
      </c>
      <c r="AB6">
        <v>0</v>
      </c>
      <c r="AC6">
        <v>0</v>
      </c>
      <c r="AD6">
        <v>1</v>
      </c>
      <c r="AE6">
        <v>1</v>
      </c>
      <c r="AG6">
        <v>95.84</v>
      </c>
      <c r="AH6">
        <v>2</v>
      </c>
      <c r="AI6">
        <v>12710364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ht="12.75">
      <c r="A7">
        <f>ROW(Source!A30)</f>
        <v>30</v>
      </c>
      <c r="B7">
        <v>12710365</v>
      </c>
      <c r="C7">
        <v>12710363</v>
      </c>
      <c r="D7">
        <v>7231843</v>
      </c>
      <c r="E7">
        <v>1</v>
      </c>
      <c r="F7">
        <v>1</v>
      </c>
      <c r="G7">
        <v>7157832</v>
      </c>
      <c r="H7">
        <v>3</v>
      </c>
      <c r="I7" t="s">
        <v>189</v>
      </c>
      <c r="J7" t="s">
        <v>190</v>
      </c>
      <c r="K7" t="s">
        <v>191</v>
      </c>
      <c r="L7">
        <v>1348</v>
      </c>
      <c r="N7">
        <v>1009</v>
      </c>
      <c r="O7" t="s">
        <v>192</v>
      </c>
      <c r="P7" t="s">
        <v>192</v>
      </c>
      <c r="Q7">
        <v>1000</v>
      </c>
      <c r="X7">
        <v>0.006</v>
      </c>
      <c r="Y7">
        <v>6521.42</v>
      </c>
      <c r="Z7">
        <v>0</v>
      </c>
      <c r="AA7">
        <v>0</v>
      </c>
      <c r="AB7">
        <v>0</v>
      </c>
      <c r="AC7">
        <v>0</v>
      </c>
      <c r="AD7">
        <v>1</v>
      </c>
      <c r="AE7">
        <v>0</v>
      </c>
      <c r="AG7">
        <v>0.006</v>
      </c>
      <c r="AH7">
        <v>2</v>
      </c>
      <c r="AI7">
        <v>12710365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ht="12.75">
      <c r="A8">
        <f>ROW(Source!A30)</f>
        <v>30</v>
      </c>
      <c r="B8">
        <v>12710366</v>
      </c>
      <c r="C8">
        <v>12710363</v>
      </c>
      <c r="D8">
        <v>7231936</v>
      </c>
      <c r="E8">
        <v>1</v>
      </c>
      <c r="F8">
        <v>1</v>
      </c>
      <c r="G8">
        <v>7157832</v>
      </c>
      <c r="H8">
        <v>3</v>
      </c>
      <c r="I8" t="s">
        <v>193</v>
      </c>
      <c r="J8" t="s">
        <v>194</v>
      </c>
      <c r="K8" t="s">
        <v>195</v>
      </c>
      <c r="L8">
        <v>1339</v>
      </c>
      <c r="N8">
        <v>1007</v>
      </c>
      <c r="O8" t="s">
        <v>31</v>
      </c>
      <c r="P8" t="s">
        <v>31</v>
      </c>
      <c r="Q8">
        <v>1</v>
      </c>
      <c r="X8">
        <v>0.181</v>
      </c>
      <c r="Y8">
        <v>1828.56</v>
      </c>
      <c r="Z8">
        <v>0</v>
      </c>
      <c r="AA8">
        <v>0</v>
      </c>
      <c r="AB8">
        <v>0</v>
      </c>
      <c r="AC8">
        <v>0</v>
      </c>
      <c r="AD8">
        <v>1</v>
      </c>
      <c r="AE8">
        <v>0</v>
      </c>
      <c r="AG8">
        <v>0.181</v>
      </c>
      <c r="AH8">
        <v>2</v>
      </c>
      <c r="AI8">
        <v>12710366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ht="12.75">
      <c r="A9">
        <f>ROW(Source!A30)</f>
        <v>30</v>
      </c>
      <c r="B9">
        <v>12710367</v>
      </c>
      <c r="C9">
        <v>12710363</v>
      </c>
      <c r="D9">
        <v>7231792</v>
      </c>
      <c r="E9">
        <v>1</v>
      </c>
      <c r="F9">
        <v>1</v>
      </c>
      <c r="G9">
        <v>7157832</v>
      </c>
      <c r="H9">
        <v>3</v>
      </c>
      <c r="I9" t="s">
        <v>196</v>
      </c>
      <c r="J9" t="s">
        <v>197</v>
      </c>
      <c r="K9" t="s">
        <v>198</v>
      </c>
      <c r="L9">
        <v>1339</v>
      </c>
      <c r="N9">
        <v>1007</v>
      </c>
      <c r="O9" t="s">
        <v>31</v>
      </c>
      <c r="P9" t="s">
        <v>31</v>
      </c>
      <c r="Q9">
        <v>1</v>
      </c>
      <c r="X9">
        <v>0.208</v>
      </c>
      <c r="Y9">
        <v>2472.13</v>
      </c>
      <c r="Z9">
        <v>0</v>
      </c>
      <c r="AA9">
        <v>0</v>
      </c>
      <c r="AB9">
        <v>0</v>
      </c>
      <c r="AC9">
        <v>0</v>
      </c>
      <c r="AD9">
        <v>1</v>
      </c>
      <c r="AE9">
        <v>0</v>
      </c>
      <c r="AG9">
        <v>0.208</v>
      </c>
      <c r="AH9">
        <v>2</v>
      </c>
      <c r="AI9">
        <v>12710367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ht="12.75">
      <c r="A10">
        <f>ROW(Source!A30)</f>
        <v>30</v>
      </c>
      <c r="B10">
        <v>12710368</v>
      </c>
      <c r="C10">
        <v>12710363</v>
      </c>
      <c r="D10">
        <v>7178417</v>
      </c>
      <c r="E10">
        <v>7157832</v>
      </c>
      <c r="F10">
        <v>1</v>
      </c>
      <c r="G10">
        <v>7157832</v>
      </c>
      <c r="H10">
        <v>3</v>
      </c>
      <c r="I10" t="s">
        <v>199</v>
      </c>
      <c r="K10" t="s">
        <v>200</v>
      </c>
      <c r="L10">
        <v>1339</v>
      </c>
      <c r="N10">
        <v>1007</v>
      </c>
      <c r="O10" t="s">
        <v>31</v>
      </c>
      <c r="P10" t="s">
        <v>31</v>
      </c>
      <c r="Q10">
        <v>1</v>
      </c>
      <c r="X10">
        <v>1.04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G10">
        <v>1.04</v>
      </c>
      <c r="AH10">
        <v>2</v>
      </c>
      <c r="AI10">
        <v>12710368</v>
      </c>
      <c r="AJ10">
        <v>11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ht="12.75">
      <c r="A11">
        <f>ROW(Source!A33)</f>
        <v>33</v>
      </c>
      <c r="B11">
        <v>12711513</v>
      </c>
      <c r="C11">
        <v>12711512</v>
      </c>
      <c r="D11">
        <v>7182703</v>
      </c>
      <c r="E11">
        <v>7157832</v>
      </c>
      <c r="F11">
        <v>1</v>
      </c>
      <c r="G11">
        <v>7157832</v>
      </c>
      <c r="H11">
        <v>3</v>
      </c>
      <c r="I11" t="s">
        <v>201</v>
      </c>
      <c r="K11" t="s">
        <v>202</v>
      </c>
      <c r="L11">
        <v>1348</v>
      </c>
      <c r="N11">
        <v>1009</v>
      </c>
      <c r="O11" t="s">
        <v>192</v>
      </c>
      <c r="P11" t="s">
        <v>192</v>
      </c>
      <c r="Q11">
        <v>1000</v>
      </c>
      <c r="X11">
        <v>0.004</v>
      </c>
      <c r="Y11">
        <v>0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G11">
        <v>0.004</v>
      </c>
      <c r="AH11">
        <v>2</v>
      </c>
      <c r="AI11">
        <v>12711513</v>
      </c>
      <c r="AJ11">
        <v>12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ht="12.75">
      <c r="A12">
        <f>ROW(Source!A37)</f>
        <v>37</v>
      </c>
      <c r="B12">
        <v>12710380</v>
      </c>
      <c r="C12">
        <v>12710379</v>
      </c>
      <c r="D12">
        <v>7182703</v>
      </c>
      <c r="E12">
        <v>7157832</v>
      </c>
      <c r="F12">
        <v>1</v>
      </c>
      <c r="G12">
        <v>7157832</v>
      </c>
      <c r="H12">
        <v>3</v>
      </c>
      <c r="I12" t="s">
        <v>201</v>
      </c>
      <c r="K12" t="s">
        <v>202</v>
      </c>
      <c r="L12">
        <v>1348</v>
      </c>
      <c r="N12">
        <v>1009</v>
      </c>
      <c r="O12" t="s">
        <v>192</v>
      </c>
      <c r="P12" t="s">
        <v>192</v>
      </c>
      <c r="Q12">
        <v>1000</v>
      </c>
      <c r="X12">
        <v>0.0001</v>
      </c>
      <c r="Y12">
        <v>0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G12">
        <v>0.0001</v>
      </c>
      <c r="AH12">
        <v>2</v>
      </c>
      <c r="AI12">
        <v>12710380</v>
      </c>
      <c r="AJ12">
        <v>13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ht="12.75">
      <c r="A13">
        <f>ROW(Source!A38)</f>
        <v>38</v>
      </c>
      <c r="B13">
        <v>12710382</v>
      </c>
      <c r="C13">
        <v>12710381</v>
      </c>
      <c r="D13">
        <v>7179406</v>
      </c>
      <c r="E13">
        <v>7157832</v>
      </c>
      <c r="F13">
        <v>1</v>
      </c>
      <c r="G13">
        <v>7157832</v>
      </c>
      <c r="H13">
        <v>3</v>
      </c>
      <c r="I13" t="s">
        <v>203</v>
      </c>
      <c r="K13" t="s">
        <v>204</v>
      </c>
      <c r="L13">
        <v>1301</v>
      </c>
      <c r="N13">
        <v>1003</v>
      </c>
      <c r="O13" t="s">
        <v>155</v>
      </c>
      <c r="P13" t="s">
        <v>155</v>
      </c>
      <c r="Q13">
        <v>1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G13">
        <v>0</v>
      </c>
      <c r="AH13">
        <v>2</v>
      </c>
      <c r="AI13">
        <v>12710382</v>
      </c>
      <c r="AJ13">
        <v>14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ht="12.75">
      <c r="A14">
        <f>ROW(Source!A38)</f>
        <v>38</v>
      </c>
      <c r="B14">
        <v>12710383</v>
      </c>
      <c r="C14">
        <v>12710381</v>
      </c>
      <c r="D14">
        <v>7179411</v>
      </c>
      <c r="E14">
        <v>7157832</v>
      </c>
      <c r="F14">
        <v>1</v>
      </c>
      <c r="G14">
        <v>7157832</v>
      </c>
      <c r="H14">
        <v>3</v>
      </c>
      <c r="I14" t="s">
        <v>203</v>
      </c>
      <c r="K14" t="s">
        <v>205</v>
      </c>
      <c r="L14">
        <v>1301</v>
      </c>
      <c r="N14">
        <v>1003</v>
      </c>
      <c r="O14" t="s">
        <v>155</v>
      </c>
      <c r="P14" t="s">
        <v>155</v>
      </c>
      <c r="Q14">
        <v>1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G14">
        <v>0</v>
      </c>
      <c r="AH14">
        <v>2</v>
      </c>
      <c r="AI14">
        <v>12710383</v>
      </c>
      <c r="AJ14">
        <v>15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ht="12.75">
      <c r="A15">
        <f>ROW(Source!A38)</f>
        <v>38</v>
      </c>
      <c r="B15">
        <v>12710384</v>
      </c>
      <c r="C15">
        <v>12710381</v>
      </c>
      <c r="D15">
        <v>7179403</v>
      </c>
      <c r="E15">
        <v>7157832</v>
      </c>
      <c r="F15">
        <v>1</v>
      </c>
      <c r="G15">
        <v>7157832</v>
      </c>
      <c r="H15">
        <v>3</v>
      </c>
      <c r="I15" t="s">
        <v>203</v>
      </c>
      <c r="K15" t="s">
        <v>206</v>
      </c>
      <c r="L15">
        <v>1354</v>
      </c>
      <c r="N15">
        <v>1010</v>
      </c>
      <c r="O15" t="s">
        <v>40</v>
      </c>
      <c r="P15" t="s">
        <v>40</v>
      </c>
      <c r="Q15">
        <v>1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G15">
        <v>0</v>
      </c>
      <c r="AH15">
        <v>2</v>
      </c>
      <c r="AI15">
        <v>12710384</v>
      </c>
      <c r="AJ15">
        <v>16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ht="12.75">
      <c r="A16">
        <f>ROW(Source!A38)</f>
        <v>38</v>
      </c>
      <c r="B16">
        <v>12710385</v>
      </c>
      <c r="C16">
        <v>12710381</v>
      </c>
      <c r="D16">
        <v>7179398</v>
      </c>
      <c r="E16">
        <v>7157832</v>
      </c>
      <c r="F16">
        <v>1</v>
      </c>
      <c r="G16">
        <v>7157832</v>
      </c>
      <c r="H16">
        <v>3</v>
      </c>
      <c r="I16" t="s">
        <v>203</v>
      </c>
      <c r="K16" t="s">
        <v>207</v>
      </c>
      <c r="L16">
        <v>1354</v>
      </c>
      <c r="N16">
        <v>1010</v>
      </c>
      <c r="O16" t="s">
        <v>40</v>
      </c>
      <c r="P16" t="s">
        <v>40</v>
      </c>
      <c r="Q16">
        <v>1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G16">
        <v>0</v>
      </c>
      <c r="AH16">
        <v>2</v>
      </c>
      <c r="AI16">
        <v>12710385</v>
      </c>
      <c r="AJ16">
        <v>17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ht="12.75">
      <c r="A17">
        <f>ROW(Source!A38)</f>
        <v>38</v>
      </c>
      <c r="B17">
        <v>12710386</v>
      </c>
      <c r="C17">
        <v>12710381</v>
      </c>
      <c r="D17">
        <v>7179402</v>
      </c>
      <c r="E17">
        <v>7157832</v>
      </c>
      <c r="F17">
        <v>1</v>
      </c>
      <c r="G17">
        <v>7157832</v>
      </c>
      <c r="H17">
        <v>3</v>
      </c>
      <c r="I17" t="s">
        <v>203</v>
      </c>
      <c r="K17" t="s">
        <v>208</v>
      </c>
      <c r="L17">
        <v>1354</v>
      </c>
      <c r="N17">
        <v>1010</v>
      </c>
      <c r="O17" t="s">
        <v>40</v>
      </c>
      <c r="P17" t="s">
        <v>40</v>
      </c>
      <c r="Q17">
        <v>1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G17">
        <v>0</v>
      </c>
      <c r="AH17">
        <v>2</v>
      </c>
      <c r="AI17">
        <v>12710386</v>
      </c>
      <c r="AJ17">
        <v>18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ht="12.75">
      <c r="A18">
        <f>ROW(Source!A38)</f>
        <v>38</v>
      </c>
      <c r="B18">
        <v>12710387</v>
      </c>
      <c r="C18">
        <v>12710381</v>
      </c>
      <c r="D18">
        <v>7179408</v>
      </c>
      <c r="E18">
        <v>7157832</v>
      </c>
      <c r="F18">
        <v>1</v>
      </c>
      <c r="G18">
        <v>7157832</v>
      </c>
      <c r="H18">
        <v>3</v>
      </c>
      <c r="I18" t="s">
        <v>203</v>
      </c>
      <c r="K18" t="s">
        <v>209</v>
      </c>
      <c r="L18">
        <v>1354</v>
      </c>
      <c r="N18">
        <v>1010</v>
      </c>
      <c r="O18" t="s">
        <v>40</v>
      </c>
      <c r="P18" t="s">
        <v>40</v>
      </c>
      <c r="Q18">
        <v>1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G18">
        <v>0</v>
      </c>
      <c r="AH18">
        <v>2</v>
      </c>
      <c r="AI18">
        <v>12710387</v>
      </c>
      <c r="AJ18">
        <v>19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ht="12.75">
      <c r="A19">
        <f>ROW(Source!A38)</f>
        <v>38</v>
      </c>
      <c r="B19">
        <v>12710388</v>
      </c>
      <c r="C19">
        <v>12710381</v>
      </c>
      <c r="D19">
        <v>7179413</v>
      </c>
      <c r="E19">
        <v>7157832</v>
      </c>
      <c r="F19">
        <v>1</v>
      </c>
      <c r="G19">
        <v>7157832</v>
      </c>
      <c r="H19">
        <v>3</v>
      </c>
      <c r="I19" t="s">
        <v>203</v>
      </c>
      <c r="K19" t="s">
        <v>210</v>
      </c>
      <c r="L19">
        <v>1354</v>
      </c>
      <c r="N19">
        <v>1010</v>
      </c>
      <c r="O19" t="s">
        <v>40</v>
      </c>
      <c r="P19" t="s">
        <v>40</v>
      </c>
      <c r="Q19">
        <v>1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G19">
        <v>0</v>
      </c>
      <c r="AH19">
        <v>2</v>
      </c>
      <c r="AI19">
        <v>12710388</v>
      </c>
      <c r="AJ19">
        <v>20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Вик</cp:lastModifiedBy>
  <dcterms:modified xsi:type="dcterms:W3CDTF">2011-12-04T16:07:19Z</dcterms:modified>
  <cp:category/>
  <cp:version/>
  <cp:contentType/>
  <cp:contentStatus/>
</cp:coreProperties>
</file>