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215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ТСН-2001'!$30:$30</definedName>
    <definedName name="_xlnm.Print_Area" localSheetId="0">'Смета по ТСН-2001'!$A$1:$K$326</definedName>
  </definedNames>
  <calcPr fullCalcOnLoad="1"/>
</workbook>
</file>

<file path=xl/sharedStrings.xml><?xml version="1.0" encoding="utf-8"?>
<sst xmlns="http://schemas.openxmlformats.org/spreadsheetml/2006/main" count="4209" uniqueCount="524">
  <si>
    <t>Smeta.ru  (495) 974-1589</t>
  </si>
  <si>
    <t>_PS_</t>
  </si>
  <si>
    <t>Smeta.ru</t>
  </si>
  <si>
    <t>Новый объект</t>
  </si>
  <si>
    <t/>
  </si>
  <si>
    <t>ТСН-2001 ремонт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</si>
  <si>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</si>
  <si>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</si>
  <si>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</si>
  <si>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</si>
  <si>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</si>
  <si>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Поправки для ТСН-2001</t>
  </si>
  <si>
    <t>Новая локальная смета</t>
  </si>
  <si>
    <t>{8F8A4A51-A7E0-43C9-B651-5E55F72C311B}</t>
  </si>
  <si>
    <t>Новый раздел</t>
  </si>
  <si>
    <t>ПОТОЛКИ</t>
  </si>
  <si>
    <t>{7D94D4B3-4D7A-4896-9138-C97E08B91DB2}</t>
  </si>
  <si>
    <t>1</t>
  </si>
  <si>
    <t>6.62-36-5</t>
  </si>
  <si>
    <t>ОКРАШИВАНИЕ РАНЕЕ ОКРАШЕННЫХ ПОВЕРХНОСТЕЙ ПОТОЛКОВ ВОДОЭМУЛЬСИОННЫМИ СОСТАВАМИ, РАНЕЕ ОКРАШЕННЫХ ВОДОЭМУЛЬСИОННОЙ КРАСКОЙ С РАСЧИСТКОЙ СТАРОЙ КРАСКИ ДО 35 %</t>
  </si>
  <si>
    <t>100 м2</t>
  </si>
  <si>
    <t>ТСН-2001.6. База. Сб.62, т.36, поз.5</t>
  </si>
  <si>
    <t>Ремонтно-строительные работы</t>
  </si>
  <si>
    <t>ТСН-2001.6-62. 62-31...62-41</t>
  </si>
  <si>
    <t>ТСН-2001.6-62-13</t>
  </si>
  <si>
    <t>1,1</t>
  </si>
  <si>
    <t>1.1-1-1487</t>
  </si>
  <si>
    <t>ШПАТЛЕВКА МАСЛЯНО-КЛЕЕВАЯ УНИВЕРСАЛЬНАЯ</t>
  </si>
  <si>
    <t>т</t>
  </si>
  <si>
    <t>ТСН-2001.1. База. Р.1, о.1, поз.1487</t>
  </si>
  <si>
    <t>1,2</t>
  </si>
  <si>
    <t>1.1-1-438</t>
  </si>
  <si>
    <t>КРАСКИ ВОДНО-ДИСПЕРСИОННЫЕ ПОЛИВИНИЛАЦЕТАТНЫЕ, БЕЛЫЕ, МАРКА ВД-ВА-17</t>
  </si>
  <si>
    <t>ТСН-2001.1. База. Р.1, о.1, поз.438</t>
  </si>
  <si>
    <t>2</t>
  </si>
  <si>
    <t>6.61-36-1</t>
  </si>
  <si>
    <t>РЕМОНТ МЕСТ ПРИМЫКАНИЯ СТЕН И ПЕРЕГОРОДОК, ВЫПОЛНЕННЫХ ИЗ СБОРНЫХ ЖЕЛЕЗОБЕТОННЫХ И ГИПСОБЕТОННЫХ ПАНЕЛЕЙ</t>
  </si>
  <si>
    <t>м</t>
  </si>
  <si>
    <t>ТСН-2001.6. База. Сб.61, т.36, поз.1</t>
  </si>
  <si>
    <t>ТСН-2001.6-61. 61-35...61-37</t>
  </si>
  <si>
    <t>ТСН-2001.6-61-12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</si>
  <si>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</si>
  <si>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</si>
  <si>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</si>
  <si>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</si>
  <si>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</si>
  <si>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</si>
  <si>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</si>
  <si>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</si>
  <si>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</si>
  <si>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</si>
  <si>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</si>
  <si>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</si>
  <si>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</si>
  <si>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</si>
  <si>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</si>
  <si>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</si>
  <si>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</si>
  <si>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</si>
  <si>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</si>
  <si>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</si>
  <si>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</si>
  <si>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</si>
  <si>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</si>
  <si>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</si>
  <si>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</si>
  <si>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</si>
  <si>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СТЕНЫ</t>
  </si>
  <si>
    <t>{21448534-4269-472F-A685-01D0AD9E0742}</t>
  </si>
  <si>
    <t>3.15-59-2</t>
  </si>
  <si>
    <t>ОБИВКА ПОВЕРХНОСТЕЙ СЕТКОЙ ПРОВОЛОЧНОЙ ТКАНОЙ</t>
  </si>
  <si>
    <t>ТСН-2001.3. База. Сб.15, т.59, поз.2</t>
  </si>
  <si>
    <t>*1,25</t>
  </si>
  <si>
    <t>*1,15</t>
  </si>
  <si>
    <t>Строительные работы</t>
  </si>
  <si>
    <t>ТСН-2001.3-15. 15-51...15-81</t>
  </si>
  <si>
    <t>ТСН-2001.3-15-7</t>
  </si>
  <si>
    <t>6.62-35-5</t>
  </si>
  <si>
    <t>ОКРАШИВАНИЕ РАНЕЕ ОКРАШЕННЫХ ПОВЕРХНОСТЕЙ СТЕН ВОДОЭМУЛЬСИОННЫМИ СОСТАВАМИ, РАНЕЕ ОКРАШЕННЫХ ВОДОЭМУЛЬСИОННОЙ КРАСКОЙ С РАСЧИСТКОЙ СТАРОЙ КРАСКИ ДО 35 %</t>
  </si>
  <si>
    <t>ТСН-2001.6. База. Сб.62, т.35, поз.5</t>
  </si>
  <si>
    <t>2,1</t>
  </si>
  <si>
    <t>2,2</t>
  </si>
  <si>
    <t>3</t>
  </si>
  <si>
    <t>3.15-106-4</t>
  </si>
  <si>
    <t>ОКЛЕЙКА ТКАНЯМИ СТЕН</t>
  </si>
  <si>
    <t>ТСН-2001.3. База. Сб.15, т.106, поз.4</t>
  </si>
  <si>
    <t>ТСН-2001.3-15. 15-91-3, 15-91-4, 15-92...15-115</t>
  </si>
  <si>
    <t>ТСН-2001.3-15-9</t>
  </si>
  <si>
    <t>3,1</t>
  </si>
  <si>
    <t>1.1-1-656</t>
  </si>
  <si>
    <t>МИТКАЛЬ (СЕРПЯНКА)</t>
  </si>
  <si>
    <t>м2</t>
  </si>
  <si>
    <t>ТСН-2001.1. База. Р.1, о.1, поз.656</t>
  </si>
  <si>
    <t>4</t>
  </si>
  <si>
    <t>6.61-2-1</t>
  </si>
  <si>
    <t>РЕМОНТ ШТУКАТУРКИ ВНУТРЕННИХ СТЕН ПО КАМНЮ И БЕТОНУ ИЗВЕСТКОВЫМ РАСТВОРОМ ПРИ ПЛОЩАДИ ДО 1М2,ТОЛЩИНОЙ СЛОЯ ДО 20 ММ</t>
  </si>
  <si>
    <t>ТСН-2001.6. База. Сб.61, т.2, поз.1</t>
  </si>
  <si>
    <t>ТСН-2001.6-61. 61-1...61-9</t>
  </si>
  <si>
    <t>ТСН-2001.6-61-1</t>
  </si>
  <si>
    <t>4,1</t>
  </si>
  <si>
    <t>1.3-2-15</t>
  </si>
  <si>
    <t>РАСТВОР ИЗВЕСТКОВЫЙ, МАРКА 4</t>
  </si>
  <si>
    <t>м3</t>
  </si>
  <si>
    <t>ТСН-2001.1. Доп.14. Р.3, о.2, поз.15</t>
  </si>
  <si>
    <t>ПОЛЫ</t>
  </si>
  <si>
    <t>{261BBE61-BAF7-4B9B-B401-DBD8D84865D6}</t>
  </si>
  <si>
    <t>3.11-37-1</t>
  </si>
  <si>
    <t>РАЗБОРКА ПОКРЫТИЯ ИЗ ЛАМИНАТ- ПАРКЕТА НА ОСНОВЕ ИЗНОСОСТОЙКОГО ПЛАСТИКА БЕСКЛЕЕВЫМ (ЗАМКОВЫМ) СПОСОБОМ</t>
  </si>
  <si>
    <t>ТСН-2001.3. Доп.11. Сб.11, т.37, поз.1</t>
  </si>
  <si>
    <t>*0</t>
  </si>
  <si>
    <t>*0,8</t>
  </si>
  <si>
    <t>ТСН-2001.3-11. 11-37, 11-38 (доп. 11)</t>
  </si>
  <si>
    <t>ТСН-2001.3-11-6</t>
  </si>
  <si>
    <t>3.11-24-1</t>
  </si>
  <si>
    <t>УСТРОЙСТВО ПОКРЫТИЙ ИЗ ДОСОК ПАРКЕТНЫХ</t>
  </si>
  <si>
    <t>ТСН-2001.3. Доп.11. Сб.11, т.24, поз.1</t>
  </si>
  <si>
    <t>ТСН-2001.3-11. 11-13...11-35 (доп. 11)</t>
  </si>
  <si>
    <t>ТСН-2001.3-11-4</t>
  </si>
  <si>
    <t>1.9-12-18</t>
  </si>
  <si>
    <t>ДОСКИ ПАРКЕТНЫЕ, ПОКРЫТЫЕ ПАРКЕТНЫМ ЛАКОМ, ОБЛИЦОВАННЫЕ ПЛАНКАМИ ИЗ ДРЕВЕСИНЫ: ДУБ, ЯСЕНЬ, КЛЕН</t>
  </si>
  <si>
    <t>ТСН-2001.1. База. Р.9, о.12, поз.18</t>
  </si>
  <si>
    <t>6.57-3-1</t>
  </si>
  <si>
    <t>РАЗБОРКА ДЕРЕВЯННЫХ ПЛИНТУСОВ</t>
  </si>
  <si>
    <t>100 м</t>
  </si>
  <si>
    <t>ТСН-2001.6. База. Сб.57, т.3, поз.1</t>
  </si>
  <si>
    <t>ТСН-2001.6-57. 57-1...57-5</t>
  </si>
  <si>
    <t>ТСН-2001.6-57-1</t>
  </si>
  <si>
    <t>3.11-29-1</t>
  </si>
  <si>
    <t>УСТРОЙСТВО ПЛИНТУСОВ ПОЛИВИНИЛХЛОРИДНЫХ НА КЛЕЕ КН-2</t>
  </si>
  <si>
    <t>ТСН-2001.3. Доп.11. Сб.11, т.29, поз.1</t>
  </si>
  <si>
    <t>1.1-1-394</t>
  </si>
  <si>
    <t>КЛЕЙ МАСТИКА (РЕЗИНОВЫЙ), КН-2</t>
  </si>
  <si>
    <t>4,2</t>
  </si>
  <si>
    <t>1.1-1-288</t>
  </si>
  <si>
    <t>ПЛИНТУСЫ ПОЛИВИНИЛХЛОРИДНЫЕ ЭЛЕКТРОТЕХНИЧЕСКИЕ ДЛЯ ПРОКЛАДКИ ПРОВОДОВ, РАЗМЕР 25Х45 ММ</t>
  </si>
  <si>
    <t>ТСН-2001.1. База. Р.1, о.1, поз.288</t>
  </si>
  <si>
    <t>5</t>
  </si>
  <si>
    <t>6.57-2-5</t>
  </si>
  <si>
    <t>РАЗБОРКА ПОКРЫТИЙ ИЗ ЛИНОЛЕУМА И РЕЛИНА</t>
  </si>
  <si>
    <t>ТСН-2001.6. База. Сб.57, т.2, поз.5</t>
  </si>
  <si>
    <t>6</t>
  </si>
  <si>
    <t>3.11-42-1</t>
  </si>
  <si>
    <t>УСТРОЙСТВО ПОКРЫТИЙ ИЗ РУЛОННОГО ЛИНОЛЕУМА ВЫСОКОЙ ИЗНОСОСТОЙКОСТИ НА КЛЕЕ СО СВАРКОЙ СТЫКОВ</t>
  </si>
  <si>
    <t>ТСН-2001.3. Доп.17. Сб.11, т.42, поз.1</t>
  </si>
  <si>
    <t>6,1</t>
  </si>
  <si>
    <t>1.1-1-389</t>
  </si>
  <si>
    <t>КЛЕЙ ДИСПЕРСНЫЙ, "АДМ-К"</t>
  </si>
  <si>
    <t>ТСН-2001.1. База. Р.1, о.1, поз.389</t>
  </si>
  <si>
    <t>7</t>
  </si>
  <si>
    <t>Цена поставщика</t>
  </si>
  <si>
    <t>Линолеум коммерческий</t>
  </si>
  <si>
    <t>/1,18</t>
  </si>
  <si>
    <t>Прочие работы</t>
  </si>
  <si>
    <t>МЦЦС</t>
  </si>
  <si>
    <t>8</t>
  </si>
  <si>
    <t>3.11-39-1</t>
  </si>
  <si>
    <t>УКЛАДКА МЕТАЛЛИЧЕСКОЙ НАКЛАДНОЙ ПОЛОСЫ (ПОРОЖКА)</t>
  </si>
  <si>
    <t>ТСН-2001.3. Доп.11. Сб.11, т.39, поз.1</t>
  </si>
  <si>
    <t>ТСН-2001.3-11. 11-39 (доп. 11)</t>
  </si>
  <si>
    <t>ТСН-2001.3-11-7</t>
  </si>
  <si>
    <t>8,1</t>
  </si>
  <si>
    <t>1.7-12-31</t>
  </si>
  <si>
    <t>ПРОФИЛИ АЛЮМИНИЕВЫЕ, ШИРИНА 40 ММ, МАРКА СПА 3505</t>
  </si>
  <si>
    <t>ТСН-2001.1. База. Р.7, о.12, поз.31</t>
  </si>
  <si>
    <t>САНТЕХНИЧЕСКИЕ РАБОТЫ</t>
  </si>
  <si>
    <t>{0CB17DD5-1A66-41DB-B308-93C1BBDA34B6}</t>
  </si>
  <si>
    <t>6.65-3-1</t>
  </si>
  <si>
    <t>ДЕМОНТАЖ СМЕСИТЕЛЯ С ДУШЕМ</t>
  </si>
  <si>
    <t>100 шт.</t>
  </si>
  <si>
    <t>ТСН-2001.6. База. Сб.65, т.3, поз.1</t>
  </si>
  <si>
    <t>ТСН-2001.6-65. 65-1...65-4</t>
  </si>
  <si>
    <t>ТСН-2001.6-65-1</t>
  </si>
  <si>
    <t>3.17-2-3</t>
  </si>
  <si>
    <t>УСТАНОВКА СМЕСИТЕЛЕЙ</t>
  </si>
  <si>
    <t>шт.</t>
  </si>
  <si>
    <t>ТСН-2001.3. База. Сб.17, т.2, поз.3</t>
  </si>
  <si>
    <t>ТСН-2001.3-17. 17-1-3...17-1-12, 17-2...17-10</t>
  </si>
  <si>
    <t>ТСН-2001.3-17-3</t>
  </si>
  <si>
    <t>Смеситель шаровой одноручный импортный</t>
  </si>
  <si>
    <t>6.65-4-3</t>
  </si>
  <si>
    <t>ДЕМОНТАЖ САНИТАРНО-ТЕХНИЧЕСКИХ ПРИБОРОВ УНИТАЗОВ СО СМЫВНЫМ БАЧКОМ</t>
  </si>
  <si>
    <t>100 компл.</t>
  </si>
  <si>
    <t>ТСН-2001.6. База. Сб.65, т.4, поз.3</t>
  </si>
  <si>
    <t>3.17-3-1</t>
  </si>
  <si>
    <t>УСТАНОВКА УНИТАЗОВ С БАЧКОМ НЕПОСРЕДСТЕННО ПРИСОЕДИНЕННЫМ</t>
  </si>
  <si>
    <t>компл.</t>
  </si>
  <si>
    <t>ТСН-2001.3. База. Сб.17, т.3, поз.1</t>
  </si>
  <si>
    <t>5,1</t>
  </si>
  <si>
    <t>1.17-1-49</t>
  </si>
  <si>
    <t>УНИТАЗЫ КЕРАМИЧЕСКИЕ ТАРЕЛЬЧАТЫЕ, КОМПЛЕКТ С ОТДЕЛЬНОЙ ПОЛОЧКОЙ В КОМПЛЕКТЕ С ЗАПОРНОЙ АРМАТУРОЙ И БАЧКОМ, РАЗМЕР 700Х580Х360 ММ</t>
  </si>
  <si>
    <t>ТСН-2001.1. База. Р.17, о.1, поз.49</t>
  </si>
  <si>
    <t>5,2</t>
  </si>
  <si>
    <t>1.12-5-390</t>
  </si>
  <si>
    <t>ПОДВОДКИ ГИБКИЕ АРМИРОВАННЫЕ ДЛЯ ВОДЫ, АНТИВИБРАЦИОННЫЕ В КОМПЛЕКТЕ С ПРОКЛАДКАМИ, ДИАМЕТР 15 ММ, ДЛИНА 500 ММ</t>
  </si>
  <si>
    <t>ТСН-2001.1. База. Р.12, о.5, поз.390</t>
  </si>
  <si>
    <t>5,3</t>
  </si>
  <si>
    <t>1.13-4-42</t>
  </si>
  <si>
    <t>КРАНЫ ЛАТУННЫЕ ШАРОВЫЕ МУФТОВЫЕ ПРОХОДНЫЕ, МАРКА 11Б27П, ДИАМЕТР 15 ММ</t>
  </si>
  <si>
    <t>ТСН-2001.1. База. Р.13, о.4, поз.42</t>
  </si>
  <si>
    <t>ОКНА</t>
  </si>
  <si>
    <t>{C00E935B-8D2F-4C0A-BDAD-4CF942FFE402}</t>
  </si>
  <si>
    <t>6.56-38-2</t>
  </si>
  <si>
    <t>РАЗБОРКА ДЕРЕВЯННЫХ ЗАПОЛНЕНИЙ ПРОЕМОВ ОКОННЫХ БЕЗ ПОДОКОННЫХ ДОСОК</t>
  </si>
  <si>
    <t>ТСН-2001.6. База. Сб.56, т.38, поз.2</t>
  </si>
  <si>
    <t>ТСН-2001.6-56. 56-38</t>
  </si>
  <si>
    <t>ТСН-2001.6-56-10</t>
  </si>
  <si>
    <t>3.9-54-1</t>
  </si>
  <si>
    <t>УСТАНОВКА АЛЮМИНИЕВЫХ ОКОННЫХ БЛОКОВ</t>
  </si>
  <si>
    <t>ТСН-2001.3. База. Сб.9, т.54, поз.1</t>
  </si>
  <si>
    <t>ТСН-2001.3-10. 10-83…10-85 (доп. 4)</t>
  </si>
  <si>
    <t>ТСН-2001.3-10-8</t>
  </si>
  <si>
    <t>1.1-1-2980</t>
  </si>
  <si>
    <t>ЛЕНТА САМОКЛЕЮЩАЯСЯ ДИФФУЗИОННАЯ ГИДРОИЗОЛЯЦИОННАЯ БУТИЛКАУЧУКОВАЯ ДЛЯ НАРУЖНОГО СЛОЯ МОНТАЖНОГО ШВА "ВИКАР", МАРКА ЛТ(Д), ШИРИНА 100 ММ</t>
  </si>
  <si>
    <t>ТСН-2001.1. Доп.4. Р.1, о.1, поз.2980</t>
  </si>
  <si>
    <t>1.1-1-2469</t>
  </si>
  <si>
    <t>ЛЕНТА САМОКЛЕЮЩАЯСЯ ПАРОИЗОЛЯЦИОННАЯ БУТИЛКАУЧУКОВАЯ ДЛЯ ВНУТРЕННЕГО СЛОЯ МОНТАЖНОГО ШВА "ВИКАР", МАРКА ЛТ (О), ШИРИНА 100 ММ</t>
  </si>
  <si>
    <t>ТСН-2001.1. Доп.4. Р.1, о.1, поз.2469</t>
  </si>
  <si>
    <t>2,3</t>
  </si>
  <si>
    <t>1.1-1-2984</t>
  </si>
  <si>
    <t>ЛЕНТА ПРЕДВАРИТЕЛЬНОСЖАТАЯ САМОРАСШИРЯЮЩАЯСЯ УПЛОТНИТЕЛЬНАЯ ПСУЛ 10/4</t>
  </si>
  <si>
    <t>ТСН-2001.1. Доп.4. Р.1, о.1, поз.2984</t>
  </si>
  <si>
    <t>Блоки оконные из аллюминиевых профилей PROVIDAL</t>
  </si>
  <si>
    <t>ДВЕРИ</t>
  </si>
  <si>
    <t>{0DCCF464-E208-4B05-8C1D-8BDB68FFCDB8}</t>
  </si>
  <si>
    <t>3.10-82-1</t>
  </si>
  <si>
    <t>УСТАНОВКА ДВЕРНОГО ДОВОДЧИКА К МЕТАЛЛИЧЕСКИМ ДВЕРЯМ</t>
  </si>
  <si>
    <t>ТСН-2001.3. База. Сб.10, т.82, поз.1</t>
  </si>
  <si>
    <t>ТСН-2001.3-10. 10-82</t>
  </si>
  <si>
    <t>ТСН-2001.3-10-7</t>
  </si>
  <si>
    <t>Доводчики дверные, марка "NORA-M" №4S</t>
  </si>
  <si>
    <t>3.6-6-7</t>
  </si>
  <si>
    <t>УСТАНОВКА ЗАКЛАДНЫХ ДЕТАЛЕЙ ВЕСОМ ДО 4 КГ</t>
  </si>
  <si>
    <t>ТСН-2001.3. База. Сб.6, т.6, поз.7</t>
  </si>
  <si>
    <t>ТСН-2001.3-6. 6-1...6-13</t>
  </si>
  <si>
    <t>ТСН-2001.3-6-1</t>
  </si>
  <si>
    <t>1.3-4-4</t>
  </si>
  <si>
    <t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12-14 ММ</t>
  </si>
  <si>
    <t>ТСН-2001.1. База. Р.3, о.4, поз.4</t>
  </si>
  <si>
    <t>3.9-61-1</t>
  </si>
  <si>
    <t>ИЗГОТОВЛЕНИЕ РЕШЕТЧАТЫХ КОНСТРУКЦИЙ (СТОЙКИ, ОПОРЫ, ФЕРМЫ И ПР.)</t>
  </si>
  <si>
    <t>ТСН-2001.3. База. Сб.9, т.61, поз.1</t>
  </si>
  <si>
    <t>ТСН-2001.3-9. 9-1...9-72</t>
  </si>
  <si>
    <t>ТСН-2001.3-9-1</t>
  </si>
  <si>
    <t>1.1-1-987</t>
  </si>
  <si>
    <t>ПРОПАН-БУТАН ГАЗООБРАЗНЫЙ</t>
  </si>
  <si>
    <t>ТСН-2001.1. База. Р.1, о.1, поз.987</t>
  </si>
  <si>
    <t>4,3</t>
  </si>
  <si>
    <t>1.1-1-376</t>
  </si>
  <si>
    <t>КИСЛОРОД ТЕХНИЧЕСКИЙ ГАЗООБРАЗНЫЙ</t>
  </si>
  <si>
    <t>ТСН-2001.1. База. Р.1, о.1, поз.376</t>
  </si>
  <si>
    <t>3.9-36-2</t>
  </si>
  <si>
    <t>МОНТАЖ РЕШЕТОК, ЗАТВОРОВ ИЗ ПОЛОСОВОЙ И ТОНКОЛИСТОВОЙ СТАЛИ</t>
  </si>
  <si>
    <t>ТСН-2001.3. База. Сб.9, т.36, поз.2</t>
  </si>
  <si>
    <t>3.15-133-1</t>
  </si>
  <si>
    <t>УСТАНОВКА УГОЛКА ИЗ ПВХ</t>
  </si>
  <si>
    <t>ТСН-2001.3. База. Сб.15, т.133, поз.1</t>
  </si>
  <si>
    <t>ТСН-2001.3-15. 15-127...15-136</t>
  </si>
  <si>
    <t>ТСН-2001.3-15-11</t>
  </si>
  <si>
    <t>1.9-12-114</t>
  </si>
  <si>
    <t>НАЩЕЛЬНИКИ ИЗ ПРОФИЛЕЙ ПВХ СИСТЕМЫ КБЕ, МАРКА WI 0611, СЕЧЕНИЕ 6Х11 ММ</t>
  </si>
  <si>
    <t>ТСН-2001.1. Доп.9. Р.9, о.12, поз.114</t>
  </si>
  <si>
    <t>МУСОР</t>
  </si>
  <si>
    <t>{7C5ED354-0302-44EF-9B4B-E798FC4025DF}</t>
  </si>
  <si>
    <t>6.69-19-1</t>
  </si>
  <si>
    <t>ПОГРУЗКА И ВЫГРУЗКА ВРУЧНУЮ СТРОИТЕЛЬНОГО МУСОРА НА ТРАНСПОРТНЫЕ СРЕДСТВА</t>
  </si>
  <si>
    <t>ТСН-2001.6. База. Сб.69, т.19, поз.1</t>
  </si>
  <si>
    <t>ТСН-2001.6-69. 69-1...69-49</t>
  </si>
  <si>
    <t>ТСН-2001.6-69-1</t>
  </si>
  <si>
    <t>15.1-20-5</t>
  </si>
  <si>
    <t>ПЕРЕВОЗКА СТРОИТЕЛЬНОГО МУСОРА НА РАССТОЯНИЕ 20 КМ АВТОСАМОСВАЛАМИ ГРУЗОПОДЪЕМНОСТЬЮ ДО 16 Т, ПЕРЕВОЗКА ДО 20 КМ</t>
  </si>
  <si>
    <t>ТСН-2001.15. База. Сб.1, т.20, поз.5</t>
  </si>
  <si>
    <t>Транспортные затраты</t>
  </si>
  <si>
    <t>ТСН-2001.15-1. Перевозка строительного мусора</t>
  </si>
  <si>
    <t>ТСН-2001.15-1-5</t>
  </si>
  <si>
    <t>Итого</t>
  </si>
  <si>
    <t>коэф</t>
  </si>
  <si>
    <t>с учетом коэффициента тендерного снижения К-0,962</t>
  </si>
  <si>
    <t>НДС</t>
  </si>
  <si>
    <t>НДС 18%</t>
  </si>
  <si>
    <t>ИТОГ</t>
  </si>
  <si>
    <t>Итого с НДС 18%</t>
  </si>
  <si>
    <t>ДБ</t>
  </si>
  <si>
    <t>9999990008</t>
  </si>
  <si>
    <t>ТРУДОЗАТРАТЫ РАБОЧИХ (ЭСН)</t>
  </si>
  <si>
    <t>чел.-ч.</t>
  </si>
  <si>
    <t>2.0-0-0</t>
  </si>
  <si>
    <t>СТОИМОСТЬ ПРОЧИХ МАШИН (ЭСН)</t>
  </si>
  <si>
    <t>руб.</t>
  </si>
  <si>
    <t>1.1-1-118</t>
  </si>
  <si>
    <t>ТСН-2001.1. База. Р.1, о.1, поз.118</t>
  </si>
  <si>
    <t>ВОДА</t>
  </si>
  <si>
    <t>1.1-1-1463</t>
  </si>
  <si>
    <t>ТСН-2001.1. База. Р.1, о.1, поз.1463</t>
  </si>
  <si>
    <t>ШКУРКА ШЛИФОВАЛЬНАЯ НА БУМАЖНОЙ ОСНОВЕ</t>
  </si>
  <si>
    <t>1.1-1-393</t>
  </si>
  <si>
    <t>ТСН-2001.1. База. Р.1, о.1, поз.393</t>
  </si>
  <si>
    <t>КЛЕЙ МАЛЯРНЫЙ</t>
  </si>
  <si>
    <t>1.1-1-652</t>
  </si>
  <si>
    <t>ТСН-2001.1. База. Р.1, о.1, поз.652</t>
  </si>
  <si>
    <t>МЕЛ МОЛОТЫЙ</t>
  </si>
  <si>
    <t>1.1-1-660</t>
  </si>
  <si>
    <t>ТСН-2001.1. База. Р.1, о.1, поз.660</t>
  </si>
  <si>
    <t>МЫЛО ТВЕРДОЕ</t>
  </si>
  <si>
    <t>1.1-1-146</t>
  </si>
  <si>
    <t>ТСН-2001.1. База. Р.1, о.1, поз.146</t>
  </si>
  <si>
    <t>ГИПСОВЫЕ ВЯЖУЩИЕ (ГИПС) ДЛЯ ШТУКАТУРНЫХ РАБОТ</t>
  </si>
  <si>
    <t>1.1-1-740</t>
  </si>
  <si>
    <t>ПАКЛЯ ПРОПИТАННАЯ</t>
  </si>
  <si>
    <t>1.3-2-5</t>
  </si>
  <si>
    <t>ТСН-2001.1. Доп.14. Р.3, о.2, поз.5</t>
  </si>
  <si>
    <t>РАСТВОРЫ ЦЕМЕНТНЫЕ, МАРКА 100</t>
  </si>
  <si>
    <t>1.1-1-1029</t>
  </si>
  <si>
    <t>ТСН-2001.1. База. Р.1, о.1, поз.1029</t>
  </si>
  <si>
    <t>СЕТКА ПРОВОЛОЧНАЯ ШТУКАТУРНАЯ ТКАНАЯ, КВАДРАТ 5Х5 ММ, ТОЛЩИНА 1,6 ММ</t>
  </si>
  <si>
    <t>1.1-1-131</t>
  </si>
  <si>
    <t>ТСН-2001.1. База. Р.1, о.1, поз.131</t>
  </si>
  <si>
    <t>ГВОЗДИ ОТДЕЛОЧНЫЕ (ШТУКАТУРНЫЕ)</t>
  </si>
  <si>
    <t>1.1-1-181</t>
  </si>
  <si>
    <t>ТСН-2001.1. База. Р.1, о.1, поз.181</t>
  </si>
  <si>
    <t>ДИСПЕРСИЯ ПОЛИВИНИЛАЦЕТАТНАЯ, ГОМОПОЛИМЕРНАЯ, ГРУБОДИСПЕРСНАЯ, ПЛАСТИФИЦИРОВАННАЯ, (ЭМУЛЬСИЯ ПОЛИВИНИЛАЦЕТАТНАЯ), МАРКА ДБ</t>
  </si>
  <si>
    <t>1.0-0-0</t>
  </si>
  <si>
    <t>МАССА МУСОРА</t>
  </si>
  <si>
    <t>2.1-30-27</t>
  </si>
  <si>
    <t>ТСН-2001.2. База. п.1-30-27 (306101)</t>
  </si>
  <si>
    <t>ПИЛЫ ДИСКОВЫЕ ЭЛЕКТРИЧЕСКИЕ ДЛЯ РЕЗКИ ПИЛОМАТЕРИАЛОВ</t>
  </si>
  <si>
    <t>маш.-ч</t>
  </si>
  <si>
    <t>СТОИМОСТЬ ПРОЧИХ МАТЕРИАЛОВ (ЭСН)</t>
  </si>
  <si>
    <t>1.1-1-2468</t>
  </si>
  <si>
    <t>ТСН-2001.1. База. Р.1, о.1, поз.2468</t>
  </si>
  <si>
    <t>МАТЕРИАЛ РУЛОННЫЙ НЕОКРАШЕННЫЙ, "ИЗОЛОН", ИЗ ВСПЕНЕННОГО ПОЛИЭТИЛЕНА, МАРКА НПЭ-0,2, ТОЛЩИНА 2 ММ</t>
  </si>
  <si>
    <t>5361850000</t>
  </si>
  <si>
    <t>ПАРКЕТ ЛАМИНИРОВАННЫЙ</t>
  </si>
  <si>
    <t>2.1-18-7</t>
  </si>
  <si>
    <t>ТСН-2001.2. База. п.1-18-7 (183001)</t>
  </si>
  <si>
    <t>АВТОМОБИЛИ ГРУЗОВЫЕ БОРТОВЫЕ, ГРУЗОПОДЪЕМНОСТЬ ДО 5 Т</t>
  </si>
  <si>
    <t>2.1-30-24</t>
  </si>
  <si>
    <t>ТСН-2001.2. База. п.1-30-24 (305901)</t>
  </si>
  <si>
    <t>МАШИНЫ ДЛЯ ШЛИФОВКИ ПАРКЕТА ДИСКОВЫЕ</t>
  </si>
  <si>
    <t>2.1-30-25</t>
  </si>
  <si>
    <t>ТСН-2001.2. База. п.1-30-25 (305902)</t>
  </si>
  <si>
    <t>МАШИНЫ ДЛЯ ШЛИФОВКИ ПАРКЕТА ЛЕНТОЧНЫЕ</t>
  </si>
  <si>
    <t>1.1-1-132</t>
  </si>
  <si>
    <t>ТСН-2001.1. База. Р.1, о.1, поз.132</t>
  </si>
  <si>
    <t>ГВОЗДИ СТРОИТЕЛЬНЫЕ</t>
  </si>
  <si>
    <t>2.1-14-13</t>
  </si>
  <si>
    <t>ТСН-2001.2. База. п.1-14-13 (148501)</t>
  </si>
  <si>
    <t>ПЫЛЕСОСЫ</t>
  </si>
  <si>
    <t>2.1-17-156</t>
  </si>
  <si>
    <t>ТСН-2001.2. Доп.14. п.1-17-156 (266001)</t>
  </si>
  <si>
    <t>ФЕНЫ СТРОИТЕЛЬНЫЕ, МОЩНОСТЬ 2 КВТ</t>
  </si>
  <si>
    <t>2.1-30-23</t>
  </si>
  <si>
    <t>ТСН-2001.2. База. п.1-30-23 (305801)</t>
  </si>
  <si>
    <t>ПРИСПОСОБЛЕНИЯ ДЛЯ СНЯТИЯ ФАСОК</t>
  </si>
  <si>
    <t>1.1-1-3257</t>
  </si>
  <si>
    <t>ТСН-2001.1. Доп.17. Р.1, о.1, поз.3257</t>
  </si>
  <si>
    <t>ГРУНТОВКА ВОДНО-ДИСПЕРСИОННАЯ ВЫСОКОКОНЦЕНТРИРОВАННАЯ ГЛУБОКОПРОНИКАЮЩАЯ УНИВЕРСАЛЬНАЯ</t>
  </si>
  <si>
    <t>кг</t>
  </si>
  <si>
    <t>1.1-1-3264</t>
  </si>
  <si>
    <t>ТСН-2001.1. Доп.17. Р.1, о.1, поз.3264</t>
  </si>
  <si>
    <t>ШНУР ДЛЯ СВАРКИ ШВОВ ПОЛИВИНИЛХЛОРИДНОГО ЛИНОЛЕУМА</t>
  </si>
  <si>
    <t>5771110000</t>
  </si>
  <si>
    <t>ЛИНОЛЕУМ ПОЛИВИНИЛХЛОРИДНЫЙ ВЫСОКОЙ ИЗНОСОСТОЙКОСТИ</t>
  </si>
  <si>
    <t>2.1-30-56</t>
  </si>
  <si>
    <t>ТСН-2001.2. База. п.1-30-56 (309101)</t>
  </si>
  <si>
    <t>ШУРУПОВЕРТЫ</t>
  </si>
  <si>
    <t>2.1-30-6</t>
  </si>
  <si>
    <t>ТСН-2001.2. База. п.1-30-6 (303701)</t>
  </si>
  <si>
    <t>ДРЕЛИ ЭЛЕКТРИЧЕСКИЕ</t>
  </si>
  <si>
    <t>1.1-1-116</t>
  </si>
  <si>
    <t>ТСН-2001.1. База. Р.1, о.1, поз.116</t>
  </si>
  <si>
    <t>ВИНТЫ САМОНАРЕЗАЮЩИЕ ОЦИНКОВАННЫЕ, МАРКА СМ1 - 25, ДЛИНА 25 ММ</t>
  </si>
  <si>
    <t>1.17-2-14</t>
  </si>
  <si>
    <t>ТСН-2001.1. База. Р.17, о.2, поз.14</t>
  </si>
  <si>
    <t>СМЕСИТЕЛИ ДЛЯ ДУША КОМБИНИРОВАННЫЕ СО ШТАНГОЙ, VIDIMA IDEAL+ARMA</t>
  </si>
  <si>
    <t>1.17-2-3</t>
  </si>
  <si>
    <t>ТСН-2001.1. База. Р.17, о.2, поз.3</t>
  </si>
  <si>
    <t>БАЧКИ СМЫВНЫЕ ВЫСОКОРАСПОЛАГАЕМЫЕ С АРМАТУРОЙ, 200Х430Х360 ММ</t>
  </si>
  <si>
    <t>2.1-3-33</t>
  </si>
  <si>
    <t>ТСН-2001.2. База. п.1-3-33 (032001)</t>
  </si>
  <si>
    <t>КРАНЫ НА АВТОМОБИЛЬНОМ ХОДУ, ГРУЗОПОДЪЕМНОСТЬ ДО 3 Т</t>
  </si>
  <si>
    <t>2.1-4-33</t>
  </si>
  <si>
    <t>ТСН-2001.2. База. п.1-4-33 (042905)</t>
  </si>
  <si>
    <t>ЛЕБЕДКИ ЭЛЕКТРИЧЕСКИЕ, ГРУЗОПОДЪЕМНОСТЬ ДО 3 Т</t>
  </si>
  <si>
    <t>5271100000</t>
  </si>
  <si>
    <t>АЛЮМИНИЕВЫЕ КОНСТРУКЦИИ ОКОННЫХ БЛОКОВ</t>
  </si>
  <si>
    <t>2.1-13-14</t>
  </si>
  <si>
    <t>ТСН-2001.2. База. п.1-13-14 (136001)</t>
  </si>
  <si>
    <t>УСТАНОВКИ ДЛЯ СВАРКИ РУЧНОЙ ДУГОВОЙ (ПОСТОЯННОГО ТОКА)</t>
  </si>
  <si>
    <t>2.1-30-19</t>
  </si>
  <si>
    <t>ТСН-2001.2. База. п.1-30-19 (305001)</t>
  </si>
  <si>
    <t>МАШИНЫ ШЛИФОВАЛЬНЫЕ ЭЛЕКТРИЧЕСКИЕ</t>
  </si>
  <si>
    <t>1.1-1-2627</t>
  </si>
  <si>
    <t>ТСН-2001.1. База. Р.1, о.1, поз.2627</t>
  </si>
  <si>
    <t>ВИНТЫ САМОНАРЕЗАЮЩИЕ 5Х40 ММ ДЛЯ МЕТАЛЛА</t>
  </si>
  <si>
    <t>1.8-1-74</t>
  </si>
  <si>
    <t>ТСН-2001.1. Доп.7. Р.8, о.1, поз.74</t>
  </si>
  <si>
    <t>ДОВОДЧИКИ ДВЕРНЫЕ, МАРКА "NORA-M" №4S, МАССА ДВЕРИ ДО 120 КГ</t>
  </si>
  <si>
    <t>2.1-3-35</t>
  </si>
  <si>
    <t>ТСН-2001.2. База. п.1-3-35 (032006)</t>
  </si>
  <si>
    <t>КРАНЫ НА АВТОМОБИЛЬНОМ ХОДУ, ГРУЗОПОДЪЕМНОСТЬ ДО 10 Т</t>
  </si>
  <si>
    <t>2.1-13-16</t>
  </si>
  <si>
    <t>ТСН-2001.2. База. п.1-13-16 (136301)</t>
  </si>
  <si>
    <t>АППАРАТЫ ДЛЯ ГАЗОВОЙ СВАРКИ И РЕЗКИ</t>
  </si>
  <si>
    <t>2.1-30-64</t>
  </si>
  <si>
    <t>ТСН-2001.2. База. п.1-30-64 (331001)</t>
  </si>
  <si>
    <t>ПРЕСС-НОЖНИЦЫ КОМБИНИРОВАННЫЕ</t>
  </si>
  <si>
    <t>1.1-1-1566</t>
  </si>
  <si>
    <t>ТСН-2001.1. База. Р.1, о.1, поз.1566</t>
  </si>
  <si>
    <t>ЭЛЕКТРОДЫ, МАРКА Э-42, 46, 50, ДИАМЕТР 4 - 6 ММ</t>
  </si>
  <si>
    <t>2.1-13-21</t>
  </si>
  <si>
    <t>ТСН-2001.2. База. п.1-13-21 (138501)</t>
  </si>
  <si>
    <t>ПЕЧИ ЭЛЕКТРИЧЕСКИЕ ДЛЯ СУШКИ СВАРОЧНЫХ МАТЕРИАЛОВ С РЕГУЛИРОВАНИЕМ ТЕМПЕРАТУРЫ В ПРЕДЕЛАХ 80-500С</t>
  </si>
  <si>
    <t>2.1-30-46</t>
  </si>
  <si>
    <t>ТСН-2001.2. Доп.11. п.1-30-46 (308001)</t>
  </si>
  <si>
    <t>ПРЕОБРАЗОВАТЕЛИ ЧАСТОТЫ ТОКА ДО 500 А</t>
  </si>
  <si>
    <t>2.1-4-34</t>
  </si>
  <si>
    <t>ТСН-2001.2. База. п.1-4-34 (042906)</t>
  </si>
  <si>
    <t>ЛЕБЕДКИ ЭЛЕКТРИЧЕСКИЕ, ГРУЗОПОДЪЕМНОСТЬ ДО 5 Т</t>
  </si>
  <si>
    <t>1.1-1-57</t>
  </si>
  <si>
    <t>ТСН-2001.1. База. Р.1, о.1, поз.57</t>
  </si>
  <si>
    <t>БОЛТЫ СТРОИТЕЛЬНЫЕ ЧЕРНЫЕ С ГАЙКАМИ И ШАЙБАМИ (10Х100ММ)</t>
  </si>
  <si>
    <t>5291000000</t>
  </si>
  <si>
    <t>РЕШЕТКИ СТАЛЬНЫЕ</t>
  </si>
  <si>
    <t>1.1-1-1615</t>
  </si>
  <si>
    <t>ШУРУПЫ С ПОТАЙНОЙ ГОЛОВКОЙ, ОЦИНКОВАННЫЕ, ДЛИНА 13-20 ММ</t>
  </si>
  <si>
    <t>2312940000</t>
  </si>
  <si>
    <t>ШПАТЛЕВКИ</t>
  </si>
  <si>
    <t>2388410000</t>
  </si>
  <si>
    <t>КРАСКИ ВОДОЭМУЛЬСИОННЫЕ ПОЛИВИНИЛАЦЕТАТНЫЕ</t>
  </si>
  <si>
    <t>8211110000</t>
  </si>
  <si>
    <t>МИТКАЛЬ</t>
  </si>
  <si>
    <t>5745520000</t>
  </si>
  <si>
    <t>РАСТВОРЫ ИЗВЕСТКОВЫЕ МАРКИ 4</t>
  </si>
  <si>
    <t>5361810000</t>
  </si>
  <si>
    <t>ДОСКИ ПАРКЕТНЫЕ</t>
  </si>
  <si>
    <t>2513110000</t>
  </si>
  <si>
    <t>КЛЕЙ-МАСТИКА КН-2 (РЕЗИНОВЫЙ)</t>
  </si>
  <si>
    <t>5772112000</t>
  </si>
  <si>
    <t>ПЛИНТУСЫ ПВХ</t>
  </si>
  <si>
    <t>2242320000</t>
  </si>
  <si>
    <t>КЛЕЙ ДЛЯ УКЛАДКИ ПОЛИВИНИЛХЛОРИДНЫХ ПОКРЫТИЙ</t>
  </si>
  <si>
    <t>5275220000</t>
  </si>
  <si>
    <t>ПЛАНКА НАКЛАДНАЯ (ПРОФИЛЬ СПА)</t>
  </si>
  <si>
    <t>4951120000</t>
  </si>
  <si>
    <t>СМЕСИТЕЛИ ВАНН И УМЫВАЛЬНИКОВ</t>
  </si>
  <si>
    <t>4965230000</t>
  </si>
  <si>
    <t>УНИТАЗЫ КЕРАМИЧЕСКИЕ ТАРЕЛЬЧАТЫЕ</t>
  </si>
  <si>
    <t>4968130000</t>
  </si>
  <si>
    <t>БАЧКИ СМЫВНЫЕ НЕПОСРЕДСТВЕННО УСТАНАВЛИВАЕМЫЕ НА УНИТАЗ</t>
  </si>
  <si>
    <t>4987110000</t>
  </si>
  <si>
    <t>ДОВОДЧИК ДВЕРНОЙ</t>
  </si>
  <si>
    <t>5264660000</t>
  </si>
  <si>
    <t>ЗАКЛАДНЫЕ И НАКЛАДНЫЕ ДЕТАЛИ</t>
  </si>
  <si>
    <t>0272310000</t>
  </si>
  <si>
    <t>ПРОПАН-БУТАН</t>
  </si>
  <si>
    <t>0930110000</t>
  </si>
  <si>
    <t>МЕТАЛЛ ДЛЯ ИЗГОТОВЛЕНИЯ КОНСТРУКЦИЙ</t>
  </si>
  <si>
    <t>2114110000</t>
  </si>
  <si>
    <t>КИСЛОРОД</t>
  </si>
  <si>
    <t>5275120000</t>
  </si>
  <si>
    <t>АЛЮМИНИЕВЫЕ РАСКЛАДКИ</t>
  </si>
  <si>
    <t>Форма № 1а</t>
  </si>
  <si>
    <t>"СОГЛАСОВАНО"</t>
  </si>
  <si>
    <t>"УТВЕРЖДАЮ"</t>
  </si>
  <si>
    <t>"_____"________________200___ г.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</si>
  <si>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</si>
  <si>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</si>
  <si>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</si>
  <si>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</si>
  <si>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текущая</t>
  </si>
  <si>
    <t>цена</t>
  </si>
  <si>
    <t>Сметная стоимость</t>
  </si>
  <si>
    <t>тыс.руб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</si>
  <si>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</si>
  <si>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</si>
  <si>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</si>
  <si>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</si>
  <si>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</si>
  <si>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</si>
  <si>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</si>
  <si>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</si>
  <si>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</si>
  <si>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</si>
  <si>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</si>
  <si>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</si>
  <si>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</si>
  <si>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</si>
  <si>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</si>
  <si>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</si>
  <si>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</si>
  <si>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</si>
  <si>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</si>
  <si>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</si>
  <si>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</si>
  <si>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</si>
  <si>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</si>
  <si>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</si>
  <si>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</si>
  <si>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</si>
  <si>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</si>
  <si>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</si>
  <si>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</si>
  <si>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</si>
  <si>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</si>
  <si>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</si>
  <si>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</si>
  <si>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</si>
  <si>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 xml:space="preserve">Раздел  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</si>
  <si>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</si>
  <si>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</si>
  <si>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</si>
  <si>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</si>
  <si>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</si>
  <si>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</si>
  <si>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</si>
  <si>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</si>
  <si>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</si>
  <si>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</si>
  <si>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Итого по локальной смете</t>
  </si>
  <si>
    <t>Составил</t>
  </si>
  <si>
    <t>[должность,подпись(инициалы,фамилия)]</t>
  </si>
  <si>
    <t>Проверил:</t>
  </si>
  <si>
    <t>Ремонт школы №1285</t>
  </si>
  <si>
    <t>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</si>
</sst>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172" fontId="26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29" fillId="0" borderId="0" xfId="0" applyFont="1" applyAlignment="1">
      <alignment horizontal="right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6" fillId="0" borderId="0" xfId="0" applyFont="1" applyAlignment="1">
      <alignment vertical="top" wrapText="1"/>
    </xf>
    <xf numFmtId="0" fontId="30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172" fontId="26" fillId="0" borderId="0" xfId="0" applyNumberFormat="1" applyFont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 wrapText="1"/>
    </xf>
    <xf numFmtId="172" fontId="31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3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5"/>
  <sheetViews>
    <sheetView tabSelected="1" view="pageLayout" zoomScaleNormal="181" workbookViewId="0" topLeftCell="A1">
      <selection activeCell="J24" sqref="J24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6" width="0" style="0" hidden="1" customWidth="1"/>
    <col min="27" max="27" width="74.57421875" style="0" hidden="1" customWidth="1"/>
    <col min="28" max="28" width="0" style="0" hidden="1" customWidth="1"/>
  </cols>
  <sheetData>
    <row r="1" s="5" customFormat="1" ht="11.25">
      <c r="A1" s="5" t="str">
        <f>CONCATENATE(Source!B1,"     ТСН-2001 (© ОАО МЦЦС 'Мосстройцены', 2006)")</f>
        <v>Smeta.ru  (495) 974-1589     ТСН-2001 (© ОАО МЦЦС 'Мосстройцены', 2006)</v>
      </c>
    </row>
    <row r="2" s="5" customFormat="1" ht="11.25">
      <c r="K2" s="5" t="s">
        <v>461</v>
      </c>
    </row>
    <row r="3" spans="1:9" s="6" customFormat="1" ht="15">
      <c r="A3" s="6" t="s">
        <v>462</v>
      </c>
      <c r="F3" s="7" t="s">
        <v>463</v>
      </c>
      <c r="G3" s="7"/>
      <c r="H3" s="7"/>
      <c r="I3" s="7"/>
    </row>
    <row r="5" spans="1:11" ht="12.75">
      <c r="A5" s="10">
        <f>Source!AS12</f>
      </c>
      <c r="B5" s="10"/>
      <c r="C5" s="10">
        <f>Source!CH12</f>
      </c>
      <c r="D5" s="10"/>
      <c r="E5" s="9"/>
      <c r="F5" s="10">
        <f>Source!AR12</f>
      </c>
      <c r="G5" s="10"/>
      <c r="H5" s="10"/>
      <c r="I5" s="10">
        <f>Source!CG12</f>
      </c>
      <c r="J5" s="10"/>
      <c r="K5" s="10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11"/>
      <c r="B7" s="11"/>
      <c r="C7" s="10">
        <f>Source!M12</f>
      </c>
      <c r="D7" s="10"/>
      <c r="E7" s="9"/>
      <c r="F7" s="11"/>
      <c r="G7" s="11"/>
      <c r="H7" s="10">
        <f>Source!L12</f>
      </c>
      <c r="I7" s="10"/>
      <c r="J7" s="10"/>
      <c r="K7" s="10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6" s="6" customFormat="1" ht="15">
      <c r="A9" s="6" t="s">
        <v>464</v>
      </c>
      <c r="F9" s="6" t="s">
        <v>464</v>
      </c>
    </row>
    <row r="12" spans="1:27" ht="12.75">
      <c r="A12" s="14" t="str">
        <f>IF(Source!G4&lt;&gt;"",Source!G4,IF(Source!F4&lt;&gt;"",Source!F4,IF(Source!G5&lt;&gt;"",Source!G5,IF(Source!F5&lt;&gt;"",Source!F5,IF(Source!G6&lt;&gt;"",Source!G6,IF(Source!F6&lt;&gt;"",Source!F6," "))))))</f>
        <v> 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AA12" s="15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3" spans="1:11" ht="12.75">
      <c r="A13" s="17" t="s">
        <v>465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5" spans="1:27" ht="15">
      <c r="A15" s="18" t="str">
        <f>CONCATENATE("ЛОКАЛЬНАЯ СМЕТА №  ",Source!F20)</f>
        <v>ЛОКАЛЬНАЯ СМЕТА №  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AA15" s="19" t="str">
        <f>CONCATENATE("ЛОКАЛЬНАЯ СМЕТА №  ",Source!F20)</f>
        <v>ЛОКАЛЬНАЯ СМЕТА №  1</v>
      </c>
    </row>
    <row r="16" spans="1:11" ht="12.75">
      <c r="A16" s="20" t="s">
        <v>466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8" spans="1:27" ht="18.75">
      <c r="A18" s="5" t="s">
        <v>467</v>
      </c>
      <c r="B18" s="21" t="str">
        <f>IF(Source!G12&lt;&gt;"",Source!G12,Source!F12)</f>
        <v>Ремонт школы №1285</v>
      </c>
      <c r="C18" s="21"/>
      <c r="D18" s="21"/>
      <c r="E18" s="21"/>
      <c r="F18" s="21"/>
      <c r="G18" s="21"/>
      <c r="H18" s="21"/>
      <c r="I18" s="21"/>
      <c r="J18" s="21"/>
      <c r="K18" s="21"/>
      <c r="AA18" s="22" t="str">
        <f>IF(Source!G12&lt;&gt;"",Source!G12,Source!F12)</f>
        <v>Ремонт школы №1285</v>
      </c>
    </row>
    <row r="19" spans="2:11" ht="12.75">
      <c r="B19" s="20" t="s">
        <v>468</v>
      </c>
      <c r="C19" s="13"/>
      <c r="D19" s="13"/>
      <c r="E19" s="13"/>
      <c r="F19" s="13"/>
      <c r="G19" s="13"/>
      <c r="H19" s="13"/>
      <c r="I19" s="13"/>
      <c r="J19" s="13"/>
      <c r="K19" s="13"/>
    </row>
    <row r="21" spans="9:10" ht="12.75">
      <c r="I21" s="24"/>
      <c r="J21" s="24" t="s">
        <v>469</v>
      </c>
    </row>
    <row r="22" spans="9:10" ht="12.75">
      <c r="I22" s="24"/>
      <c r="J22" s="24" t="s">
        <v>470</v>
      </c>
    </row>
    <row r="23" spans="7:11" ht="12.75">
      <c r="G23" s="5" t="s">
        <v>471</v>
      </c>
      <c r="H23" s="5"/>
      <c r="I23" s="25"/>
      <c r="J23" s="25">
        <f>J317/1000</f>
        <v>415</v>
      </c>
      <c r="K23" s="8" t="s">
        <v>472</v>
      </c>
    </row>
    <row r="24" spans="1:6" ht="12.75">
      <c r="A24" s="5" t="s">
        <v>473</v>
      </c>
      <c r="B24" s="5"/>
      <c r="C24" s="5"/>
      <c r="D24" s="27">
        <f>IF(AND(Source!P12&lt;&gt;0,Source!Q12&lt;&gt;0),DATE(Source!P12,Source!Q12,1),IF(Source!AF12=0,"",IF(Source!AN12=0,"",DATE(Source!AF12,Source!AN12,1))))</f>
        <v>40756</v>
      </c>
      <c r="E24" s="28">
        <f>IF(AND(Source!P12&lt;&gt;0,Source!Q12&lt;&gt;0),Source!P12,IF(Source!AF12=0,"",Source!AF12))</f>
        <v>2011</v>
      </c>
      <c r="F24" s="5" t="s">
        <v>474</v>
      </c>
    </row>
    <row r="25" spans="1:25" ht="12.75">
      <c r="A25" s="35"/>
      <c r="B25" s="35"/>
      <c r="C25" s="35"/>
      <c r="D25" s="35"/>
      <c r="E25" s="35"/>
      <c r="F25" s="32" t="s">
        <v>487</v>
      </c>
      <c r="G25" s="33" t="s">
        <v>490</v>
      </c>
      <c r="H25" s="34"/>
      <c r="I25" s="32" t="s">
        <v>496</v>
      </c>
      <c r="J25" s="32" t="s">
        <v>499</v>
      </c>
      <c r="K25" s="31" t="s">
        <v>496</v>
      </c>
      <c r="Y25">
        <v>-1</v>
      </c>
    </row>
    <row r="26" spans="1:11" ht="12.75">
      <c r="A26" s="30" t="s">
        <v>475</v>
      </c>
      <c r="B26" s="30" t="s">
        <v>477</v>
      </c>
      <c r="C26" s="36"/>
      <c r="D26" s="30" t="s">
        <v>482</v>
      </c>
      <c r="E26" s="30" t="s">
        <v>485</v>
      </c>
      <c r="F26" s="30" t="s">
        <v>488</v>
      </c>
      <c r="G26" s="32"/>
      <c r="H26" s="32" t="s">
        <v>493</v>
      </c>
      <c r="I26" s="30" t="s">
        <v>497</v>
      </c>
      <c r="J26" s="30" t="s">
        <v>500</v>
      </c>
      <c r="K26" s="29" t="s">
        <v>504</v>
      </c>
    </row>
    <row r="27" spans="1:11" ht="12.75">
      <c r="A27" s="30" t="s">
        <v>476</v>
      </c>
      <c r="B27" s="30" t="s">
        <v>478</v>
      </c>
      <c r="C27" s="30" t="s">
        <v>481</v>
      </c>
      <c r="D27" s="30" t="s">
        <v>483</v>
      </c>
      <c r="E27" s="30" t="s">
        <v>486</v>
      </c>
      <c r="F27" s="30" t="s">
        <v>489</v>
      </c>
      <c r="G27" s="30" t="s">
        <v>491</v>
      </c>
      <c r="H27" s="30" t="s">
        <v>494</v>
      </c>
      <c r="I27" s="30" t="s">
        <v>498</v>
      </c>
      <c r="J27" s="30" t="s">
        <v>501</v>
      </c>
      <c r="K27" s="37" t="s">
        <v>505</v>
      </c>
    </row>
    <row r="28" spans="1:11" ht="12.75">
      <c r="A28" s="36"/>
      <c r="B28" s="30" t="s">
        <v>479</v>
      </c>
      <c r="C28" s="36"/>
      <c r="D28" s="30" t="s">
        <v>484</v>
      </c>
      <c r="E28" s="36"/>
      <c r="F28" s="30" t="s">
        <v>287</v>
      </c>
      <c r="G28" s="30" t="s">
        <v>492</v>
      </c>
      <c r="H28" s="30" t="s">
        <v>495</v>
      </c>
      <c r="I28" s="30" t="s">
        <v>287</v>
      </c>
      <c r="J28" s="30" t="s">
        <v>502</v>
      </c>
      <c r="K28" s="29" t="s">
        <v>506</v>
      </c>
    </row>
    <row r="29" spans="1:11" ht="12.75">
      <c r="A29" s="36"/>
      <c r="B29" s="30" t="s">
        <v>480</v>
      </c>
      <c r="C29" s="36"/>
      <c r="D29" s="36"/>
      <c r="E29" s="36"/>
      <c r="F29" s="36"/>
      <c r="G29" s="30"/>
      <c r="H29" s="30"/>
      <c r="I29" s="30"/>
      <c r="J29" s="30" t="s">
        <v>503</v>
      </c>
      <c r="K29" s="29"/>
    </row>
    <row r="30" spans="1:11" ht="12.75">
      <c r="A30" s="38">
        <v>1</v>
      </c>
      <c r="B30" s="38">
        <v>2</v>
      </c>
      <c r="C30" s="38">
        <v>3</v>
      </c>
      <c r="D30" s="38">
        <v>4</v>
      </c>
      <c r="E30" s="38">
        <v>5</v>
      </c>
      <c r="F30" s="38">
        <v>6</v>
      </c>
      <c r="G30" s="38">
        <v>7</v>
      </c>
      <c r="H30" s="38">
        <v>8</v>
      </c>
      <c r="I30" s="38">
        <v>9</v>
      </c>
      <c r="J30" s="38">
        <v>10</v>
      </c>
      <c r="K30" s="39">
        <v>11</v>
      </c>
    </row>
    <row r="31" spans="3:27" ht="15.75">
      <c r="C31" s="41" t="s">
        <v>507</v>
      </c>
      <c r="D31" s="42" t="str">
        <f>IF(Source!C12="1",Source!F24,Source!G24)</f>
        <v>ПОТОЛКИ</v>
      </c>
      <c r="E31" s="40"/>
      <c r="F31" s="40"/>
      <c r="G31" s="40"/>
      <c r="H31" s="40"/>
      <c r="I31" s="40"/>
      <c r="J31" s="40"/>
      <c r="K31" s="40"/>
      <c r="AA31" s="43" t="str">
        <f>IF(Source!C12="1",Source!F24,Source!G24)</f>
        <v>ПОТОЛКИ</v>
      </c>
    </row>
    <row r="33" spans="1:25" ht="108">
      <c r="A33" s="44" t="str">
        <f>Source!E28</f>
        <v>1</v>
      </c>
      <c r="B33" s="44" t="str">
        <f>Source!F28</f>
        <v>6.62-36-5</v>
      </c>
      <c r="C33" s="23" t="str">
        <f>Source!G28</f>
        <v>ОКРАШИВАНИЕ РАНЕЕ ОКРАШЕННЫХ ПОВЕРХНОСТЕЙ ПОТОЛКОВ ВОДОЭМУЛЬСИОННЫМИ СОСТАВАМИ, РАНЕЕ ОКРАШЕННЫХ ВОДОЭМУЛЬСИОННОЙ КРАСКОЙ С РАСЧИСТКОЙ СТАРОЙ КРАСКИ ДО 35 %</v>
      </c>
      <c r="D33" s="45" t="str">
        <f>Source!H28</f>
        <v>100 м2</v>
      </c>
      <c r="E33" s="8">
        <f>ROUND(Source!I28,6)</f>
        <v>1.985</v>
      </c>
      <c r="F33" s="8"/>
      <c r="G33" s="8"/>
      <c r="H33" s="8"/>
      <c r="I33" s="8"/>
      <c r="J33" s="8"/>
      <c r="K33" s="8"/>
      <c r="Y33">
        <v>1</v>
      </c>
    </row>
    <row r="34" spans="1:11" ht="12.75">
      <c r="A34" s="8"/>
      <c r="B34" s="8"/>
      <c r="C34" s="8" t="s">
        <v>508</v>
      </c>
      <c r="D34" s="8"/>
      <c r="E34" s="8"/>
      <c r="F34" s="25">
        <f>Source!AO28</f>
        <v>386.01</v>
      </c>
      <c r="G34" s="46">
        <f>Source!DG28</f>
      </c>
      <c r="H34" s="8">
        <f>Source!AV28</f>
        <v>1.025</v>
      </c>
      <c r="I34" s="25">
        <f>ROUND((Source!CT28/IF(Source!BA28&lt;&gt;0,Source!BA28,1)*Source!I28),2)</f>
        <v>785.39</v>
      </c>
      <c r="J34" s="8">
        <f>Source!BA28</f>
        <v>12.35</v>
      </c>
      <c r="K34" s="25">
        <f>Source!S28</f>
        <v>9699.51</v>
      </c>
    </row>
    <row r="35" spans="1:11" ht="12.75">
      <c r="A35" s="8"/>
      <c r="B35" s="8"/>
      <c r="C35" s="8" t="s">
        <v>509</v>
      </c>
      <c r="D35" s="8"/>
      <c r="E35" s="8"/>
      <c r="F35" s="25">
        <f>Source!AM28</f>
        <v>4.47</v>
      </c>
      <c r="G35" s="46">
        <f>Source!DE28</f>
      </c>
      <c r="H35" s="8">
        <f>Source!AV28</f>
        <v>1.025</v>
      </c>
      <c r="I35" s="25">
        <f>ROUND((Source!CR28/IF(Source!BB28&lt;&gt;0,Source!BB28,1)*Source!I28),2)</f>
        <v>9.09</v>
      </c>
      <c r="J35" s="8">
        <f>Source!BB28</f>
        <v>7.36</v>
      </c>
      <c r="K35" s="25">
        <f>Source!Q28</f>
        <v>66.94</v>
      </c>
    </row>
    <row r="36" spans="1:12" ht="12.75">
      <c r="A36" s="8"/>
      <c r="B36" s="8"/>
      <c r="C36" s="8" t="s">
        <v>510</v>
      </c>
      <c r="D36" s="8"/>
      <c r="E36" s="8"/>
      <c r="F36" s="25">
        <f>Source!AN28</f>
        <v>1.06</v>
      </c>
      <c r="G36" s="46">
        <f>Source!DF28</f>
      </c>
      <c r="H36" s="8">
        <f>Source!AV28</f>
        <v>1.025</v>
      </c>
      <c r="I36" s="47" t="str">
        <f>CONCATENATE("(",TEXT(+ROUND((Source!CS28/IF(J36&lt;&gt;0,J36,1)*Source!I28),2),"0,00"),")")</f>
        <v>(2,16)</v>
      </c>
      <c r="J36" s="8">
        <f>Source!BS28</f>
        <v>12.35</v>
      </c>
      <c r="K36" s="47" t="str">
        <f>CONCATENATE("(",TEXT(+Source!R28,"0,00"),")")</f>
        <v>(26,64)</v>
      </c>
      <c r="L36">
        <f>ROUND(IF(J36&lt;&gt;0,Source!R28/J36,Source!R28),2)</f>
        <v>2.16</v>
      </c>
    </row>
    <row r="37" spans="1:11" ht="12.75">
      <c r="A37" s="8"/>
      <c r="B37" s="8"/>
      <c r="C37" s="8" t="s">
        <v>511</v>
      </c>
      <c r="D37" s="8"/>
      <c r="E37" s="8"/>
      <c r="F37" s="25">
        <f>Source!AL28</f>
        <v>212.51</v>
      </c>
      <c r="G37" s="8">
        <f>Source!DD28</f>
      </c>
      <c r="H37" s="8">
        <f>Source!AW28</f>
        <v>1</v>
      </c>
      <c r="I37" s="25">
        <f>ROUND((Source!CQ28/IF(Source!BC28&lt;&gt;0,Source!BC28,1)*Source!I28),2)</f>
        <v>421.83</v>
      </c>
      <c r="J37" s="8">
        <f>Source!BC28</f>
        <v>1.81</v>
      </c>
      <c r="K37" s="25">
        <f>Source!P28</f>
        <v>763.52</v>
      </c>
    </row>
    <row r="38" spans="1:25" ht="24">
      <c r="A38" s="44" t="str">
        <f>Source!E29</f>
        <v>1,1</v>
      </c>
      <c r="B38" s="44" t="str">
        <f>Source!F29</f>
        <v>1.1-1-1487</v>
      </c>
      <c r="C38" s="23" t="str">
        <f>Source!G29</f>
        <v>ШПАТЛЕВКА МАСЛЯНО-КЛЕЕВАЯ УНИВЕРСАЛЬНАЯ</v>
      </c>
      <c r="D38" s="45" t="str">
        <f>Source!H29</f>
        <v>т</v>
      </c>
      <c r="E38" s="8">
        <f>ROUND(Source!I29,6)</f>
        <v>0.13498</v>
      </c>
      <c r="F38" s="25">
        <f>IF(Source!AL29=0,Source!AK29,Source!AL29)</f>
        <v>2278.84</v>
      </c>
      <c r="G38" s="46">
        <f>Source!DD29</f>
      </c>
      <c r="H38" s="8">
        <f>Source!AW29</f>
        <v>1</v>
      </c>
      <c r="I38" s="25">
        <f>ROUND((Source!CR29/IF(Source!BB29&lt;&gt;0,Source!BB29,1)*Source!I29),2)+ROUND((Source!CQ29/IF(Source!BC29&lt;&gt;0,Source!BC29,1)*Source!I29),2)+ROUND((Source!CT29/IF(Source!BA29&lt;&gt;0,Source!BA29,1)*Source!I29),2)</f>
        <v>307.6</v>
      </c>
      <c r="J38" s="8">
        <f>Source!BC29</f>
        <v>3.92</v>
      </c>
      <c r="K38" s="25">
        <f>Source!O29</f>
        <v>1205.78</v>
      </c>
      <c r="O38">
        <f>IF(Source!BI29=1,(ROUND((Source!CR29/IF(Source!BB29&lt;&gt;0,Source!BB29,1)*Source!I29),2)+ROUND((Source!CQ29/IF(Source!BC29&lt;&gt;0,Source!BC29,1)*Source!I29),2)+ROUND((Source!CT29/IF(Source!BA29&lt;&gt;0,Source!BA29,1)*Source!I29),2)),0)</f>
        <v>307.6</v>
      </c>
      <c r="P38">
        <f>IF(Source!BI29=2,(ROUND((Source!CR29/IF(Source!BB29&lt;&gt;0,Source!BB29,1)*Source!I29),2)+ROUND((Source!CQ29/IF(Source!BC29&lt;&gt;0,Source!BC29,1)*Source!I29),2)+ROUND((Source!CT29/IF(Source!BA29&lt;&gt;0,Source!BA29,1)*Source!I29),2)),0)</f>
        <v>0</v>
      </c>
      <c r="Q38">
        <f>IF(Source!BI29=3,(ROUND((Source!CR29/IF(Source!BB29&lt;&gt;0,Source!BB29,1)*Source!I29),2)+ROUND((Source!CQ29/IF(Source!BC29&lt;&gt;0,Source!BC29,1)*Source!I29),2)+ROUND((Source!CT29/IF(Source!BA29&lt;&gt;0,Source!BA29,1)*Source!I29),2)),0)</f>
        <v>0</v>
      </c>
      <c r="R38">
        <f>IF(Source!BI29=4,(ROUND((Source!CR29/IF(Source!BB29&lt;&gt;0,Source!BB29,1)*Source!I29),2)+ROUND((Source!CQ29/IF(Source!BC29&lt;&gt;0,Source!BC29,1)*Source!I29),2)+ROUND((Source!CT29/IF(Source!BA29&lt;&gt;0,Source!BA29,1)*Source!I29),2)),0)</f>
        <v>0</v>
      </c>
      <c r="U38">
        <f>IF(Source!BI29=1,Source!O29+Source!X29+Source!Y29,0)</f>
        <v>1205.78</v>
      </c>
      <c r="V38">
        <f>IF(Source!BI29=2,Source!O29+Source!X29+Source!Y29,0)</f>
        <v>0</v>
      </c>
      <c r="W38">
        <f>IF(Source!BI29=3,Source!O29+Source!X29+Source!Y29,0)</f>
        <v>0</v>
      </c>
      <c r="X38">
        <f>IF(Source!BI29=4,Source!O29+Source!X29+Source!Y29,0)</f>
        <v>0</v>
      </c>
      <c r="Y38">
        <v>2</v>
      </c>
    </row>
    <row r="39" spans="1:25" ht="48">
      <c r="A39" s="44" t="str">
        <f>Source!E30</f>
        <v>1,2</v>
      </c>
      <c r="B39" s="44" t="str">
        <f>Source!F30</f>
        <v>1.1-1-438</v>
      </c>
      <c r="C39" s="23" t="str">
        <f>Source!G30</f>
        <v>КРАСКИ ВОДНО-ДИСПЕРСИОННЫЕ ПОЛИВИНИЛАЦЕТАТНЫЕ, БЕЛЫЕ, МАРКА ВД-ВА-17</v>
      </c>
      <c r="D39" s="45" t="str">
        <f>Source!H30</f>
        <v>т</v>
      </c>
      <c r="E39" s="8">
        <f>ROUND(Source!I30,6)</f>
        <v>0.132995</v>
      </c>
      <c r="F39" s="25">
        <f>IF(Source!AL30=0,Source!AK30,Source!AL30)</f>
        <v>22652.13</v>
      </c>
      <c r="G39" s="46">
        <f>Source!DD30</f>
      </c>
      <c r="H39" s="8">
        <f>Source!AW30</f>
        <v>1</v>
      </c>
      <c r="I39" s="25">
        <f>ROUND((Source!CR30/IF(Source!BB30&lt;&gt;0,Source!BB30,1)*Source!I30),2)+ROUND((Source!CQ30/IF(Source!BC30&lt;&gt;0,Source!BC30,1)*Source!I30),2)+ROUND((Source!CT30/IF(Source!BA30&lt;&gt;0,Source!BA30,1)*Source!I30),2)</f>
        <v>3012.62</v>
      </c>
      <c r="J39" s="8">
        <f>Source!BC30</f>
        <v>1.44</v>
      </c>
      <c r="K39" s="25">
        <f>Source!O30</f>
        <v>4338.17</v>
      </c>
      <c r="O39">
        <f>IF(Source!BI30=1,(ROUND((Source!CR30/IF(Source!BB30&lt;&gt;0,Source!BB30,1)*Source!I30),2)+ROUND((Source!CQ30/IF(Source!BC30&lt;&gt;0,Source!BC30,1)*Source!I30),2)+ROUND((Source!CT30/IF(Source!BA30&lt;&gt;0,Source!BA30,1)*Source!I30),2)),0)</f>
        <v>3012.62</v>
      </c>
      <c r="P39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39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39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U39">
        <f>IF(Source!BI30=1,Source!O30+Source!X30+Source!Y30,0)</f>
        <v>4338.17</v>
      </c>
      <c r="V39">
        <f>IF(Source!BI30=2,Source!O30+Source!X30+Source!Y30,0)</f>
        <v>0</v>
      </c>
      <c r="W39">
        <f>IF(Source!BI30=3,Source!O30+Source!X30+Source!Y30,0)</f>
        <v>0</v>
      </c>
      <c r="X39">
        <f>IF(Source!BI30=4,Source!O30+Source!X30+Source!Y30,0)</f>
        <v>0</v>
      </c>
      <c r="Y39">
        <v>3</v>
      </c>
    </row>
    <row r="40" spans="1:11" ht="12.75">
      <c r="A40" s="8"/>
      <c r="B40" s="8"/>
      <c r="C40" s="8" t="s">
        <v>512</v>
      </c>
      <c r="D40" s="8" t="s">
        <v>513</v>
      </c>
      <c r="E40" s="8">
        <f>Source!DN28</f>
        <v>100</v>
      </c>
      <c r="F40" s="8"/>
      <c r="G40" s="8"/>
      <c r="H40" s="8"/>
      <c r="I40" s="25">
        <f>ROUND((E40/100)*ROUND((Source!CT28/IF(Source!BA28&lt;&gt;0,Source!BA28,1)*Source!I28),2),2)</f>
        <v>785.39</v>
      </c>
      <c r="J40" s="8">
        <f>Source!AT28</f>
        <v>91</v>
      </c>
      <c r="K40" s="25">
        <f>Source!X28</f>
        <v>8826.55</v>
      </c>
    </row>
    <row r="41" spans="1:11" ht="12.75">
      <c r="A41" s="8"/>
      <c r="B41" s="8"/>
      <c r="C41" s="8" t="s">
        <v>514</v>
      </c>
      <c r="D41" s="8" t="s">
        <v>513</v>
      </c>
      <c r="E41" s="8">
        <f>Source!DO28</f>
        <v>64</v>
      </c>
      <c r="F41" s="8"/>
      <c r="G41" s="8"/>
      <c r="H41" s="8"/>
      <c r="I41" s="25">
        <f>ROUND((E41/100)*ROUND((Source!CT28/IF(Source!BA28&lt;&gt;0,Source!BA28,1)*Source!I28),2),2)</f>
        <v>502.65</v>
      </c>
      <c r="J41" s="8">
        <f>Source!AU28</f>
        <v>45</v>
      </c>
      <c r="K41" s="25">
        <f>Source!Y28</f>
        <v>4364.78</v>
      </c>
    </row>
    <row r="42" spans="1:11" ht="12.75">
      <c r="A42" s="8"/>
      <c r="B42" s="8"/>
      <c r="C42" s="8" t="s">
        <v>515</v>
      </c>
      <c r="D42" s="8" t="s">
        <v>513</v>
      </c>
      <c r="E42" s="8">
        <v>175</v>
      </c>
      <c r="F42" s="8"/>
      <c r="G42" s="8"/>
      <c r="H42" s="8"/>
      <c r="I42" s="25">
        <f>ROUND(ROUND((Source!CS28/IF(Source!BS28&lt;&gt;0,Source!BS28,1)*Source!I28),2)*1.75,2)</f>
        <v>3.78</v>
      </c>
      <c r="J42" s="8">
        <v>178</v>
      </c>
      <c r="K42" s="25">
        <f>ROUND(Source!R28*J42/100,2)</f>
        <v>47.42</v>
      </c>
    </row>
    <row r="43" spans="1:11" ht="12.75">
      <c r="A43" s="48"/>
      <c r="B43" s="48"/>
      <c r="C43" s="48" t="s">
        <v>516</v>
      </c>
      <c r="D43" s="48" t="s">
        <v>517</v>
      </c>
      <c r="E43" s="48">
        <f>Source!AQ28</f>
        <v>34.1</v>
      </c>
      <c r="F43" s="48"/>
      <c r="G43" s="49">
        <f>Source!DI28</f>
      </c>
      <c r="H43" s="48">
        <f>Source!AV28</f>
        <v>1.025</v>
      </c>
      <c r="I43" s="50">
        <f>ROUND(Source!U28,2)</f>
        <v>69.38</v>
      </c>
      <c r="J43" s="48"/>
      <c r="K43" s="48"/>
    </row>
    <row r="44" spans="9:24" ht="12.75">
      <c r="I44" s="51">
        <f>ROUND((Source!CT28/IF(Source!BA28&lt;&gt;0,Source!BA28,1)*Source!I28),2)+ROUND((Source!CR28/IF(Source!BB28&lt;&gt;0,Source!BB28,1)*Source!I28),2)+SUM(I37:I42)</f>
        <v>5828.35</v>
      </c>
      <c r="J44" s="12"/>
      <c r="K44" s="51">
        <f>Source!S28+Source!Q28+SUM(K37:K42)</f>
        <v>29312.67</v>
      </c>
      <c r="L44">
        <f>ROUND((Source!CT28/IF(Source!BA28&lt;&gt;0,Source!BA28,1)*Source!I28),2)</f>
        <v>785.39</v>
      </c>
      <c r="M44" s="26">
        <f>I44</f>
        <v>5828.35</v>
      </c>
      <c r="N44" s="26">
        <f>K44</f>
        <v>29312.67</v>
      </c>
      <c r="O44">
        <f>ROUND(IF(Source!BI28=1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2508.13</v>
      </c>
      <c r="P44">
        <f>ROUND(IF(Source!BI28=2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Q44">
        <f>ROUND(IF(Source!BI28=3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R44">
        <f>ROUND(IF(Source!BI28=4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U44">
        <f>IF(Source!BI28=1,Source!O28+Source!X28+Source!Y28+Source!R28*178/100,0)</f>
        <v>23768.719199999996</v>
      </c>
      <c r="V44">
        <f>IF(Source!BI28=2,Source!O28+Source!X28+Source!Y28+Source!R28*178/100,0)</f>
        <v>0</v>
      </c>
      <c r="W44">
        <f>IF(Source!BI28=3,Source!O28+Source!X28+Source!Y28+Source!R28*178/100,0)</f>
        <v>0</v>
      </c>
      <c r="X44">
        <f>IF(Source!BI28=4,Source!O28+Source!X28+Source!Y28+Source!R28*178/100,0)</f>
        <v>0</v>
      </c>
    </row>
    <row r="45" spans="1:25" ht="60">
      <c r="A45" s="44" t="str">
        <f>Source!E31</f>
        <v>2</v>
      </c>
      <c r="B45" s="44" t="str">
        <f>Source!F31</f>
        <v>6.61-36-1</v>
      </c>
      <c r="C45" s="23" t="str">
        <f>Source!G31</f>
        <v>РЕМОНТ МЕСТ ПРИМЫКАНИЯ СТЕН И ПЕРЕГОРОДОК, ВЫПОЛНЕННЫХ ИЗ СБОРНЫХ ЖЕЛЕЗОБЕТОННЫХ И ГИПСОБЕТОННЫХ ПАНЕЛЕЙ</v>
      </c>
      <c r="D45" s="45" t="str">
        <f>Source!H31</f>
        <v>м</v>
      </c>
      <c r="E45" s="8">
        <f>ROUND(Source!I31,6)</f>
        <v>62</v>
      </c>
      <c r="F45" s="8"/>
      <c r="G45" s="8"/>
      <c r="H45" s="8"/>
      <c r="I45" s="8"/>
      <c r="J45" s="8"/>
      <c r="K45" s="8"/>
      <c r="Y45">
        <v>4</v>
      </c>
    </row>
    <row r="46" spans="1:11" ht="12.75">
      <c r="A46" s="8"/>
      <c r="B46" s="8"/>
      <c r="C46" s="8" t="s">
        <v>508</v>
      </c>
      <c r="D46" s="8"/>
      <c r="E46" s="8"/>
      <c r="F46" s="25">
        <f>Source!AO31</f>
        <v>2.87</v>
      </c>
      <c r="G46" s="46">
        <f>Source!DG31</f>
      </c>
      <c r="H46" s="8">
        <f>Source!AV31</f>
        <v>1.025</v>
      </c>
      <c r="I46" s="25">
        <f>ROUND((Source!CT31/IF(Source!BA31&lt;&gt;0,Source!BA31,1)*Source!I31),2)</f>
        <v>182.39</v>
      </c>
      <c r="J46" s="8">
        <f>Source!BA31</f>
        <v>12.35</v>
      </c>
      <c r="K46" s="25">
        <f>Source!S31</f>
        <v>2252.5</v>
      </c>
    </row>
    <row r="47" spans="1:11" ht="12.75">
      <c r="A47" s="8"/>
      <c r="B47" s="8"/>
      <c r="C47" s="8" t="s">
        <v>511</v>
      </c>
      <c r="D47" s="8"/>
      <c r="E47" s="8"/>
      <c r="F47" s="25">
        <f>Source!AL31</f>
        <v>1.75</v>
      </c>
      <c r="G47" s="8">
        <f>Source!DD31</f>
      </c>
      <c r="H47" s="8">
        <f>Source!AW31</f>
        <v>1</v>
      </c>
      <c r="I47" s="25">
        <f>ROUND((Source!CQ31/IF(Source!BC31&lt;&gt;0,Source!BC31,1)*Source!I31),2)</f>
        <v>108.5</v>
      </c>
      <c r="J47" s="8">
        <f>Source!BC31</f>
        <v>4.44</v>
      </c>
      <c r="K47" s="25">
        <f>Source!P31</f>
        <v>481.74</v>
      </c>
    </row>
    <row r="48" spans="1:11" ht="12.75">
      <c r="A48" s="8"/>
      <c r="B48" s="8"/>
      <c r="C48" s="8" t="s">
        <v>512</v>
      </c>
      <c r="D48" s="8" t="s">
        <v>513</v>
      </c>
      <c r="E48" s="8">
        <f>Source!DN31</f>
        <v>100</v>
      </c>
      <c r="F48" s="8"/>
      <c r="G48" s="8"/>
      <c r="H48" s="8"/>
      <c r="I48" s="25">
        <f>ROUND((E48/100)*ROUND((Source!CT31/IF(Source!BA31&lt;&gt;0,Source!BA31,1)*Source!I31),2),2)</f>
        <v>182.39</v>
      </c>
      <c r="J48" s="8">
        <f>Source!AT31</f>
        <v>91</v>
      </c>
      <c r="K48" s="25">
        <f>Source!X31</f>
        <v>2049.78</v>
      </c>
    </row>
    <row r="49" spans="1:11" ht="12.75">
      <c r="A49" s="8"/>
      <c r="B49" s="8"/>
      <c r="C49" s="8" t="s">
        <v>514</v>
      </c>
      <c r="D49" s="8" t="s">
        <v>513</v>
      </c>
      <c r="E49" s="8">
        <f>Source!DO31</f>
        <v>64</v>
      </c>
      <c r="F49" s="8"/>
      <c r="G49" s="8"/>
      <c r="H49" s="8"/>
      <c r="I49" s="25">
        <f>ROUND((E49/100)*ROUND((Source!CT31/IF(Source!BA31&lt;&gt;0,Source!BA31,1)*Source!I31),2),2)</f>
        <v>116.73</v>
      </c>
      <c r="J49" s="8">
        <f>Source!AU31</f>
        <v>45</v>
      </c>
      <c r="K49" s="25">
        <f>Source!Y31</f>
        <v>1013.63</v>
      </c>
    </row>
    <row r="50" spans="1:11" ht="12.75">
      <c r="A50" s="48"/>
      <c r="B50" s="48"/>
      <c r="C50" s="48" t="s">
        <v>516</v>
      </c>
      <c r="D50" s="48" t="s">
        <v>517</v>
      </c>
      <c r="E50" s="48">
        <f>Source!AQ31</f>
        <v>0.23</v>
      </c>
      <c r="F50" s="48"/>
      <c r="G50" s="49">
        <f>Source!DI31</f>
      </c>
      <c r="H50" s="48">
        <f>Source!AV31</f>
        <v>1.025</v>
      </c>
      <c r="I50" s="50">
        <f>ROUND(Source!U31,2)</f>
        <v>14.62</v>
      </c>
      <c r="J50" s="48"/>
      <c r="K50" s="48"/>
    </row>
    <row r="51" spans="9:24" ht="12.75">
      <c r="I51" s="51">
        <f>ROUND((Source!CT31/IF(Source!BA31&lt;&gt;0,Source!BA31,1)*Source!I31),2)+ROUND((Source!CR31/IF(Source!BB31&lt;&gt;0,Source!BB31,1)*Source!I31),2)+SUM(I47:I49)</f>
        <v>590.01</v>
      </c>
      <c r="J51" s="12"/>
      <c r="K51" s="51">
        <f>Source!S31+Source!Q31+SUM(K47:K49)</f>
        <v>5797.650000000001</v>
      </c>
      <c r="L51">
        <f>ROUND((Source!CT31/IF(Source!BA31&lt;&gt;0,Source!BA31,1)*Source!I31),2)</f>
        <v>182.39</v>
      </c>
      <c r="M51" s="26">
        <f>I51</f>
        <v>590.01</v>
      </c>
      <c r="N51" s="26">
        <f>K51</f>
        <v>5797.650000000001</v>
      </c>
      <c r="O51">
        <f>ROUND(IF(Source!BI31=1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590.01</v>
      </c>
      <c r="P51">
        <f>ROUND(IF(Source!BI31=2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Q51">
        <f>ROUND(IF(Source!BI31=3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R51">
        <f>ROUND(IF(Source!BI31=4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U51">
        <f>IF(Source!BI31=1,Source!O31+Source!X31+Source!Y31+Source!R31*178/100,0)</f>
        <v>5797.650000000001</v>
      </c>
      <c r="V51">
        <f>IF(Source!BI31=2,Source!O31+Source!X31+Source!Y31+Source!R31*178/100,0)</f>
        <v>0</v>
      </c>
      <c r="W51">
        <f>IF(Source!BI31=3,Source!O31+Source!X31+Source!Y31+Source!R31*178/100,0)</f>
        <v>0</v>
      </c>
      <c r="X51">
        <f>IF(Source!BI31=4,Source!O31+Source!X31+Source!Y31+Source!R31*178/100,0)</f>
        <v>0</v>
      </c>
    </row>
    <row r="53" spans="3:12" s="12" customFormat="1" ht="12.75">
      <c r="C53" s="12" t="s">
        <v>274</v>
      </c>
      <c r="H53" s="52">
        <f>SUM(M33:M52)</f>
        <v>6418.360000000001</v>
      </c>
      <c r="I53" s="52"/>
      <c r="J53" s="52">
        <f>SUM(N33:N52)</f>
        <v>35110.32</v>
      </c>
      <c r="K53" s="52"/>
      <c r="L53" s="51">
        <f>SUM(L33:L52)</f>
        <v>969.9399999999999</v>
      </c>
    </row>
    <row r="55" spans="3:27" ht="15.75">
      <c r="C55" s="41" t="s">
        <v>507</v>
      </c>
      <c r="D55" s="54" t="str">
        <f>IF(Source!C12="1",Source!F49,Source!G49)</f>
        <v>СТЕНЫ</v>
      </c>
      <c r="E55" s="53"/>
      <c r="F55" s="53"/>
      <c r="G55" s="53"/>
      <c r="H55" s="53"/>
      <c r="I55" s="53"/>
      <c r="J55" s="53"/>
      <c r="K55" s="53"/>
      <c r="AA55" s="55" t="str">
        <f>IF(Source!C12="1",Source!F49,Source!G49)</f>
        <v>СТЕНЫ</v>
      </c>
    </row>
    <row r="57" spans="1:25" ht="24">
      <c r="A57" s="44" t="str">
        <f>Source!E53</f>
        <v>1</v>
      </c>
      <c r="B57" s="44" t="str">
        <f>Source!F53</f>
        <v>3.15-59-2</v>
      </c>
      <c r="C57" s="23" t="str">
        <f>Source!G53</f>
        <v>ОБИВКА ПОВЕРХНОСТЕЙ СЕТКОЙ ПРОВОЛОЧНОЙ ТКАНОЙ</v>
      </c>
      <c r="D57" s="45" t="str">
        <f>Source!H53</f>
        <v>100 м2</v>
      </c>
      <c r="E57" s="8">
        <f>ROUND(Source!I53,6)</f>
        <v>0.47</v>
      </c>
      <c r="F57" s="8"/>
      <c r="G57" s="8"/>
      <c r="H57" s="8"/>
      <c r="I57" s="8"/>
      <c r="J57" s="8"/>
      <c r="K57" s="8"/>
      <c r="Y57">
        <v>5</v>
      </c>
    </row>
    <row r="58" spans="1:11" ht="12.75">
      <c r="A58" s="8"/>
      <c r="B58" s="8"/>
      <c r="C58" s="8" t="s">
        <v>508</v>
      </c>
      <c r="D58" s="8"/>
      <c r="E58" s="8"/>
      <c r="F58" s="25">
        <f>Source!AO53</f>
        <v>319.59</v>
      </c>
      <c r="G58" s="46" t="str">
        <f>Source!DG53</f>
        <v>*1,15</v>
      </c>
      <c r="H58" s="8">
        <f>Source!AV53</f>
        <v>1.025</v>
      </c>
      <c r="I58" s="25">
        <f>ROUND((Source!CT53/IF(Source!BA53&lt;&gt;0,Source!BA53,1)*Source!I53),2)</f>
        <v>177.06</v>
      </c>
      <c r="J58" s="8">
        <f>Source!BA53</f>
        <v>12.35</v>
      </c>
      <c r="K58" s="25">
        <f>Source!S53</f>
        <v>2186.65</v>
      </c>
    </row>
    <row r="59" spans="1:11" ht="12.75">
      <c r="A59" s="8"/>
      <c r="B59" s="8"/>
      <c r="C59" s="8" t="s">
        <v>509</v>
      </c>
      <c r="D59" s="8"/>
      <c r="E59" s="8"/>
      <c r="F59" s="25">
        <f>Source!AM53</f>
        <v>2.98</v>
      </c>
      <c r="G59" s="46" t="str">
        <f>Source!DE53</f>
        <v>*1,25</v>
      </c>
      <c r="H59" s="8">
        <f>Source!AV53</f>
        <v>1.025</v>
      </c>
      <c r="I59" s="25">
        <f>ROUND((Source!CR53/IF(Source!BB53&lt;&gt;0,Source!BB53,1)*Source!I53),2)</f>
        <v>1.79</v>
      </c>
      <c r="J59" s="8">
        <f>Source!BB53</f>
        <v>7.38</v>
      </c>
      <c r="K59" s="25">
        <f>Source!Q53</f>
        <v>13.24</v>
      </c>
    </row>
    <row r="60" spans="1:12" ht="12.75">
      <c r="A60" s="8"/>
      <c r="B60" s="8"/>
      <c r="C60" s="8" t="s">
        <v>510</v>
      </c>
      <c r="D60" s="8"/>
      <c r="E60" s="8"/>
      <c r="F60" s="25">
        <f>Source!AN53</f>
        <v>0.7</v>
      </c>
      <c r="G60" s="46" t="str">
        <f>Source!DF53</f>
        <v>*1,25</v>
      </c>
      <c r="H60" s="8">
        <f>Source!AV53</f>
        <v>1.025</v>
      </c>
      <c r="I60" s="47" t="str">
        <f>CONCATENATE("(",TEXT(+ROUND((Source!CS53/IF(J60&lt;&gt;0,J60,1)*Source!I53),2),"0,00"),")")</f>
        <v>(0,42)</v>
      </c>
      <c r="J60" s="8">
        <f>Source!BS53</f>
        <v>12.35</v>
      </c>
      <c r="K60" s="47" t="str">
        <f>CONCATENATE("(",TEXT(+Source!R53,"0,00"),")")</f>
        <v>(5,21)</v>
      </c>
      <c r="L60">
        <f>ROUND(IF(J60&lt;&gt;0,Source!R53/J60,Source!R53),2)</f>
        <v>0.42</v>
      </c>
    </row>
    <row r="61" spans="1:11" ht="12.75">
      <c r="A61" s="8"/>
      <c r="B61" s="8"/>
      <c r="C61" s="8" t="s">
        <v>511</v>
      </c>
      <c r="D61" s="8"/>
      <c r="E61" s="8"/>
      <c r="F61" s="25">
        <f>Source!AL53</f>
        <v>3626.3</v>
      </c>
      <c r="G61" s="8">
        <f>Source!DD53</f>
      </c>
      <c r="H61" s="8">
        <f>Source!AW53</f>
        <v>1</v>
      </c>
      <c r="I61" s="25">
        <f>ROUND((Source!CQ53/IF(Source!BC53&lt;&gt;0,Source!BC53,1)*Source!I53),2)</f>
        <v>1704.36</v>
      </c>
      <c r="J61" s="8">
        <f>Source!BC53</f>
        <v>8.29</v>
      </c>
      <c r="K61" s="25">
        <f>Source!P53</f>
        <v>14129.15</v>
      </c>
    </row>
    <row r="62" spans="1:11" ht="12.75">
      <c r="A62" s="8"/>
      <c r="B62" s="8"/>
      <c r="C62" s="8" t="s">
        <v>512</v>
      </c>
      <c r="D62" s="8" t="s">
        <v>513</v>
      </c>
      <c r="E62" s="8">
        <f>Source!DN53</f>
        <v>100</v>
      </c>
      <c r="F62" s="8"/>
      <c r="G62" s="8"/>
      <c r="H62" s="8"/>
      <c r="I62" s="25">
        <f>ROUND((E62/100)*ROUND((Source!CT53/IF(Source!BA53&lt;&gt;0,Source!BA53,1)*Source!I53),2),2)</f>
        <v>177.06</v>
      </c>
      <c r="J62" s="8">
        <f>Source!AT53</f>
        <v>91</v>
      </c>
      <c r="K62" s="25">
        <f>Source!X53</f>
        <v>1989.85</v>
      </c>
    </row>
    <row r="63" spans="1:11" ht="12.75">
      <c r="A63" s="8"/>
      <c r="B63" s="8"/>
      <c r="C63" s="8" t="s">
        <v>514</v>
      </c>
      <c r="D63" s="8" t="s">
        <v>513</v>
      </c>
      <c r="E63" s="8">
        <f>Source!DO53</f>
        <v>64</v>
      </c>
      <c r="F63" s="8"/>
      <c r="G63" s="8"/>
      <c r="H63" s="8"/>
      <c r="I63" s="25">
        <f>ROUND((E63/100)*ROUND((Source!CT53/IF(Source!BA53&lt;&gt;0,Source!BA53,1)*Source!I53),2),2)</f>
        <v>113.32</v>
      </c>
      <c r="J63" s="8">
        <f>Source!AU53</f>
        <v>45</v>
      </c>
      <c r="K63" s="25">
        <f>Source!Y53</f>
        <v>983.99</v>
      </c>
    </row>
    <row r="64" spans="1:11" ht="12.75">
      <c r="A64" s="8"/>
      <c r="B64" s="8"/>
      <c r="C64" s="8" t="s">
        <v>515</v>
      </c>
      <c r="D64" s="8" t="s">
        <v>513</v>
      </c>
      <c r="E64" s="8">
        <v>175</v>
      </c>
      <c r="F64" s="8"/>
      <c r="G64" s="8"/>
      <c r="H64" s="8"/>
      <c r="I64" s="25">
        <f>ROUND(ROUND((Source!CS53/IF(Source!BS53&lt;&gt;0,Source!BS53,1)*Source!I53),2)*1.75,2)</f>
        <v>0.74</v>
      </c>
      <c r="J64" s="8">
        <v>178</v>
      </c>
      <c r="K64" s="25">
        <f>ROUND(Source!R53*J64/100,2)</f>
        <v>9.27</v>
      </c>
    </row>
    <row r="65" spans="1:11" ht="12.75">
      <c r="A65" s="48"/>
      <c r="B65" s="48"/>
      <c r="C65" s="48" t="s">
        <v>516</v>
      </c>
      <c r="D65" s="48" t="s">
        <v>517</v>
      </c>
      <c r="E65" s="48">
        <f>Source!AQ53</f>
        <v>30.7</v>
      </c>
      <c r="F65" s="48"/>
      <c r="G65" s="49" t="str">
        <f>Source!DI53</f>
        <v>*1,15</v>
      </c>
      <c r="H65" s="48">
        <f>Source!AV53</f>
        <v>1.025</v>
      </c>
      <c r="I65" s="50">
        <f>ROUND(Source!U53,2)</f>
        <v>17.01</v>
      </c>
      <c r="J65" s="48"/>
      <c r="K65" s="48"/>
    </row>
    <row r="66" spans="9:24" ht="12.75">
      <c r="I66" s="51">
        <f>ROUND((Source!CT53/IF(Source!BA53&lt;&gt;0,Source!BA53,1)*Source!I53),2)+ROUND((Source!CR53/IF(Source!BB53&lt;&gt;0,Source!BB53,1)*Source!I53),2)+SUM(I61:I64)</f>
        <v>2174.33</v>
      </c>
      <c r="J66" s="12"/>
      <c r="K66" s="51">
        <f>Source!S53+Source!Q53+SUM(K61:K64)</f>
        <v>19312.15</v>
      </c>
      <c r="L66">
        <f>ROUND((Source!CT53/IF(Source!BA53&lt;&gt;0,Source!BA53,1)*Source!I53),2)</f>
        <v>177.06</v>
      </c>
      <c r="M66" s="26">
        <f>I66</f>
        <v>2174.33</v>
      </c>
      <c r="N66" s="26">
        <f>K66</f>
        <v>19312.15</v>
      </c>
      <c r="O66">
        <f>ROUND(IF(Source!BI53=1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2174.32</v>
      </c>
      <c r="P66">
        <f>ROUND(IF(Source!BI53=2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0</v>
      </c>
      <c r="Q66">
        <f>ROUND(IF(Source!BI53=3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0</v>
      </c>
      <c r="R66">
        <f>ROUND(IF(Source!BI53=4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0</v>
      </c>
      <c r="U66">
        <f>IF(Source!BI53=1,Source!O53+Source!X53+Source!Y53+Source!R53*178/100,0)</f>
        <v>19312.1538</v>
      </c>
      <c r="V66">
        <f>IF(Source!BI53=2,Source!O53+Source!X53+Source!Y53+Source!R53*178/100,0)</f>
        <v>0</v>
      </c>
      <c r="W66">
        <f>IF(Source!BI53=3,Source!O53+Source!X53+Source!Y53+Source!R53*178/100,0)</f>
        <v>0</v>
      </c>
      <c r="X66">
        <f>IF(Source!BI53=4,Source!O53+Source!X53+Source!Y53+Source!R53*178/100,0)</f>
        <v>0</v>
      </c>
    </row>
    <row r="67" spans="1:25" ht="96">
      <c r="A67" s="44" t="str">
        <f>Source!E54</f>
        <v>2</v>
      </c>
      <c r="B67" s="44" t="str">
        <f>Source!F54</f>
        <v>6.62-35-5</v>
      </c>
      <c r="C67" s="23" t="str">
        <f>Source!G54</f>
        <v>ОКРАШИВАНИЕ РАНЕЕ ОКРАШЕННЫХ ПОВЕРХНОСТЕЙ СТЕН ВОДОЭМУЛЬСИОННЫМИ СОСТАВАМИ, РАНЕЕ ОКРАШЕННЫХ ВОДОЭМУЛЬСИОННОЙ КРАСКОЙ С РАСЧИСТКОЙ СТАРОЙ КРАСКИ ДО 35 %</v>
      </c>
      <c r="D67" s="45" t="str">
        <f>Source!H54</f>
        <v>100 м2</v>
      </c>
      <c r="E67" s="8">
        <f>ROUND(Source!I54,6)</f>
        <v>1.46</v>
      </c>
      <c r="F67" s="8"/>
      <c r="G67" s="8"/>
      <c r="H67" s="8"/>
      <c r="I67" s="8"/>
      <c r="J67" s="8"/>
      <c r="K67" s="8"/>
      <c r="Y67">
        <v>6</v>
      </c>
    </row>
    <row r="68" spans="1:11" ht="12.75">
      <c r="A68" s="8"/>
      <c r="B68" s="8"/>
      <c r="C68" s="8" t="s">
        <v>508</v>
      </c>
      <c r="D68" s="8"/>
      <c r="E68" s="8"/>
      <c r="F68" s="25">
        <f>Source!AO54</f>
        <v>297.72</v>
      </c>
      <c r="G68" s="46">
        <f>Source!DG54</f>
      </c>
      <c r="H68" s="8">
        <f>Source!AV54</f>
        <v>1.025</v>
      </c>
      <c r="I68" s="25">
        <f>ROUND((Source!CT54/IF(Source!BA54&lt;&gt;0,Source!BA54,1)*Source!I54),2)</f>
        <v>445.54</v>
      </c>
      <c r="J68" s="8">
        <f>Source!BA54</f>
        <v>12.35</v>
      </c>
      <c r="K68" s="25">
        <f>Source!S54</f>
        <v>5502.39</v>
      </c>
    </row>
    <row r="69" spans="1:11" ht="12.75">
      <c r="A69" s="8"/>
      <c r="B69" s="8"/>
      <c r="C69" s="8" t="s">
        <v>509</v>
      </c>
      <c r="D69" s="8"/>
      <c r="E69" s="8"/>
      <c r="F69" s="25">
        <f>Source!AM54</f>
        <v>4.47</v>
      </c>
      <c r="G69" s="46">
        <f>Source!DE54</f>
      </c>
      <c r="H69" s="8">
        <f>Source!AV54</f>
        <v>1.025</v>
      </c>
      <c r="I69" s="25">
        <f>ROUND((Source!CR54/IF(Source!BB54&lt;&gt;0,Source!BB54,1)*Source!I54),2)</f>
        <v>6.69</v>
      </c>
      <c r="J69" s="8">
        <f>Source!BB54</f>
        <v>7.36</v>
      </c>
      <c r="K69" s="25">
        <f>Source!Q54</f>
        <v>49.23</v>
      </c>
    </row>
    <row r="70" spans="1:12" ht="12.75">
      <c r="A70" s="8"/>
      <c r="B70" s="8"/>
      <c r="C70" s="8" t="s">
        <v>510</v>
      </c>
      <c r="D70" s="8"/>
      <c r="E70" s="8"/>
      <c r="F70" s="25">
        <f>Source!AN54</f>
        <v>1.06</v>
      </c>
      <c r="G70" s="46">
        <f>Source!DF54</f>
      </c>
      <c r="H70" s="8">
        <f>Source!AV54</f>
        <v>1.025</v>
      </c>
      <c r="I70" s="47" t="str">
        <f>CONCATENATE("(",TEXT(+ROUND((Source!CS54/IF(J70&lt;&gt;0,J70,1)*Source!I54),2),"0,00"),")")</f>
        <v>(1,59)</v>
      </c>
      <c r="J70" s="8">
        <f>Source!BS54</f>
        <v>12.35</v>
      </c>
      <c r="K70" s="47" t="str">
        <f>CONCATENATE("(",TEXT(+Source!R54,"0,00"),")")</f>
        <v>(19,59)</v>
      </c>
      <c r="L70">
        <f>ROUND(IF(J70&lt;&gt;0,Source!R54/J70,Source!R54),2)</f>
        <v>1.59</v>
      </c>
    </row>
    <row r="71" spans="1:11" ht="12.75">
      <c r="A71" s="8"/>
      <c r="B71" s="8"/>
      <c r="C71" s="8" t="s">
        <v>511</v>
      </c>
      <c r="D71" s="8"/>
      <c r="E71" s="8"/>
      <c r="F71" s="25">
        <f>Source!AL54</f>
        <v>129.31</v>
      </c>
      <c r="G71" s="8">
        <f>Source!DD54</f>
      </c>
      <c r="H71" s="8">
        <f>Source!AW54</f>
        <v>1</v>
      </c>
      <c r="I71" s="25">
        <f>ROUND((Source!CQ54/IF(Source!BC54&lt;&gt;0,Source!BC54,1)*Source!I54),2)</f>
        <v>188.79</v>
      </c>
      <c r="J71" s="8">
        <f>Source!BC54</f>
        <v>2.01</v>
      </c>
      <c r="K71" s="25">
        <f>Source!P54</f>
        <v>379.47</v>
      </c>
    </row>
    <row r="72" spans="1:25" ht="24">
      <c r="A72" s="44" t="str">
        <f>Source!E55</f>
        <v>2,1</v>
      </c>
      <c r="B72" s="44" t="str">
        <f>Source!F55</f>
        <v>1.1-1-1487</v>
      </c>
      <c r="C72" s="23" t="str">
        <f>Source!G55</f>
        <v>ШПАТЛЕВКА МАСЛЯНО-КЛЕЕВАЯ УНИВЕРСАЛЬНАЯ</v>
      </c>
      <c r="D72" s="45" t="str">
        <f>Source!H55</f>
        <v>т</v>
      </c>
      <c r="E72" s="8">
        <f>ROUND(Source!I55,6)</f>
        <v>0.09344</v>
      </c>
      <c r="F72" s="25">
        <f>IF(Source!AL55=0,Source!AK55,Source!AL55)</f>
        <v>2278.84</v>
      </c>
      <c r="G72" s="46">
        <f>Source!DD55</f>
      </c>
      <c r="H72" s="8">
        <f>Source!AW55</f>
        <v>1</v>
      </c>
      <c r="I72" s="25">
        <f>ROUND((Source!CR55/IF(Source!BB55&lt;&gt;0,Source!BB55,1)*Source!I55),2)+ROUND((Source!CQ55/IF(Source!BC55&lt;&gt;0,Source!BC55,1)*Source!I55),2)+ROUND((Source!CT55/IF(Source!BA55&lt;&gt;0,Source!BA55,1)*Source!I55),2)</f>
        <v>212.93</v>
      </c>
      <c r="J72" s="8">
        <f>Source!BC55</f>
        <v>3.92</v>
      </c>
      <c r="K72" s="25">
        <f>Source!O55</f>
        <v>834.7</v>
      </c>
      <c r="O72">
        <f>IF(Source!BI55=1,(ROUND((Source!CR55/IF(Source!BB55&lt;&gt;0,Source!BB55,1)*Source!I55),2)+ROUND((Source!CQ55/IF(Source!BC55&lt;&gt;0,Source!BC55,1)*Source!I55),2)+ROUND((Source!CT55/IF(Source!BA55&lt;&gt;0,Source!BA55,1)*Source!I55),2)),0)</f>
        <v>212.93</v>
      </c>
      <c r="P72">
        <f>IF(Source!BI55=2,(ROUND((Source!CR55/IF(Source!BB55&lt;&gt;0,Source!BB55,1)*Source!I55),2)+ROUND((Source!CQ55/IF(Source!BC55&lt;&gt;0,Source!BC55,1)*Source!I55),2)+ROUND((Source!CT55/IF(Source!BA55&lt;&gt;0,Source!BA55,1)*Source!I55),2)),0)</f>
        <v>0</v>
      </c>
      <c r="Q72">
        <f>IF(Source!BI55=3,(ROUND((Source!CR55/IF(Source!BB55&lt;&gt;0,Source!BB55,1)*Source!I55),2)+ROUND((Source!CQ55/IF(Source!BC55&lt;&gt;0,Source!BC55,1)*Source!I55),2)+ROUND((Source!CT55/IF(Source!BA55&lt;&gt;0,Source!BA55,1)*Source!I55),2)),0)</f>
        <v>0</v>
      </c>
      <c r="R72">
        <f>IF(Source!BI55=4,(ROUND((Source!CR55/IF(Source!BB55&lt;&gt;0,Source!BB55,1)*Source!I55),2)+ROUND((Source!CQ55/IF(Source!BC55&lt;&gt;0,Source!BC55,1)*Source!I55),2)+ROUND((Source!CT55/IF(Source!BA55&lt;&gt;0,Source!BA55,1)*Source!I55),2)),0)</f>
        <v>0</v>
      </c>
      <c r="U72">
        <f>IF(Source!BI55=1,Source!O55+Source!X55+Source!Y55,0)</f>
        <v>834.7</v>
      </c>
      <c r="V72">
        <f>IF(Source!BI55=2,Source!O55+Source!X55+Source!Y55,0)</f>
        <v>0</v>
      </c>
      <c r="W72">
        <f>IF(Source!BI55=3,Source!O55+Source!X55+Source!Y55,0)</f>
        <v>0</v>
      </c>
      <c r="X72">
        <f>IF(Source!BI55=4,Source!O55+Source!X55+Source!Y55,0)</f>
        <v>0</v>
      </c>
      <c r="Y72">
        <v>7</v>
      </c>
    </row>
    <row r="73" spans="1:25" ht="48">
      <c r="A73" s="44" t="str">
        <f>Source!E56</f>
        <v>2,2</v>
      </c>
      <c r="B73" s="44" t="str">
        <f>Source!F56</f>
        <v>1.1-1-438</v>
      </c>
      <c r="C73" s="23" t="str">
        <f>Source!G56</f>
        <v>КРАСКИ ВОДНО-ДИСПЕРСИОННЫЕ ПОЛИВИНИЛАЦЕТАТНЫЕ, БЕЛЫЕ, МАРКА ВД-ВА-17</v>
      </c>
      <c r="D73" s="45" t="str">
        <f>Source!H56</f>
        <v>т</v>
      </c>
      <c r="E73" s="8">
        <f>ROUND(Source!I56,6)</f>
        <v>0.09782</v>
      </c>
      <c r="F73" s="25">
        <f>IF(Source!AL56=0,Source!AK56,Source!AL56)</f>
        <v>22652.13</v>
      </c>
      <c r="G73" s="46">
        <f>Source!DD56</f>
      </c>
      <c r="H73" s="8">
        <f>Source!AW56</f>
        <v>1</v>
      </c>
      <c r="I73" s="25">
        <f>ROUND((Source!CR56/IF(Source!BB56&lt;&gt;0,Source!BB56,1)*Source!I56),2)+ROUND((Source!CQ56/IF(Source!BC56&lt;&gt;0,Source!BC56,1)*Source!I56),2)+ROUND((Source!CT56/IF(Source!BA56&lt;&gt;0,Source!BA56,1)*Source!I56),2)</f>
        <v>2215.83</v>
      </c>
      <c r="J73" s="8">
        <f>Source!BC56</f>
        <v>1.44</v>
      </c>
      <c r="K73" s="25">
        <f>Source!O56</f>
        <v>3190.8</v>
      </c>
      <c r="O73">
        <f>IF(Source!BI56=1,(ROUND((Source!CR56/IF(Source!BB56&lt;&gt;0,Source!BB56,1)*Source!I56),2)+ROUND((Source!CQ56/IF(Source!BC56&lt;&gt;0,Source!BC56,1)*Source!I56),2)+ROUND((Source!CT56/IF(Source!BA56&lt;&gt;0,Source!BA56,1)*Source!I56),2)),0)</f>
        <v>2215.83</v>
      </c>
      <c r="P73">
        <f>IF(Source!BI56=2,(ROUND((Source!CR56/IF(Source!BB56&lt;&gt;0,Source!BB56,1)*Source!I56),2)+ROUND((Source!CQ56/IF(Source!BC56&lt;&gt;0,Source!BC56,1)*Source!I56),2)+ROUND((Source!CT56/IF(Source!BA56&lt;&gt;0,Source!BA56,1)*Source!I56),2)),0)</f>
        <v>0</v>
      </c>
      <c r="Q73">
        <f>IF(Source!BI56=3,(ROUND((Source!CR56/IF(Source!BB56&lt;&gt;0,Source!BB56,1)*Source!I56),2)+ROUND((Source!CQ56/IF(Source!BC56&lt;&gt;0,Source!BC56,1)*Source!I56),2)+ROUND((Source!CT56/IF(Source!BA56&lt;&gt;0,Source!BA56,1)*Source!I56),2)),0)</f>
        <v>0</v>
      </c>
      <c r="R73">
        <f>IF(Source!BI56=4,(ROUND((Source!CR56/IF(Source!BB56&lt;&gt;0,Source!BB56,1)*Source!I56),2)+ROUND((Source!CQ56/IF(Source!BC56&lt;&gt;0,Source!BC56,1)*Source!I56),2)+ROUND((Source!CT56/IF(Source!BA56&lt;&gt;0,Source!BA56,1)*Source!I56),2)),0)</f>
        <v>0</v>
      </c>
      <c r="U73">
        <f>IF(Source!BI56=1,Source!O56+Source!X56+Source!Y56,0)</f>
        <v>3190.8</v>
      </c>
      <c r="V73">
        <f>IF(Source!BI56=2,Source!O56+Source!X56+Source!Y56,0)</f>
        <v>0</v>
      </c>
      <c r="W73">
        <f>IF(Source!BI56=3,Source!O56+Source!X56+Source!Y56,0)</f>
        <v>0</v>
      </c>
      <c r="X73">
        <f>IF(Source!BI56=4,Source!O56+Source!X56+Source!Y56,0)</f>
        <v>0</v>
      </c>
      <c r="Y73">
        <v>8</v>
      </c>
    </row>
    <row r="74" spans="1:11" ht="12.75">
      <c r="A74" s="8"/>
      <c r="B74" s="8"/>
      <c r="C74" s="8" t="s">
        <v>512</v>
      </c>
      <c r="D74" s="8" t="s">
        <v>513</v>
      </c>
      <c r="E74" s="8">
        <f>Source!DN54</f>
        <v>100</v>
      </c>
      <c r="F74" s="8"/>
      <c r="G74" s="8"/>
      <c r="H74" s="8"/>
      <c r="I74" s="25">
        <f>ROUND((E74/100)*ROUND((Source!CT54/IF(Source!BA54&lt;&gt;0,Source!BA54,1)*Source!I54),2),2)</f>
        <v>445.54</v>
      </c>
      <c r="J74" s="8">
        <f>Source!AT54</f>
        <v>91</v>
      </c>
      <c r="K74" s="25">
        <f>Source!X54</f>
        <v>5007.17</v>
      </c>
    </row>
    <row r="75" spans="1:11" ht="12.75">
      <c r="A75" s="8"/>
      <c r="B75" s="8"/>
      <c r="C75" s="8" t="s">
        <v>514</v>
      </c>
      <c r="D75" s="8" t="s">
        <v>513</v>
      </c>
      <c r="E75" s="8">
        <f>Source!DO54</f>
        <v>64</v>
      </c>
      <c r="F75" s="8"/>
      <c r="G75" s="8"/>
      <c r="H75" s="8"/>
      <c r="I75" s="25">
        <f>ROUND((E75/100)*ROUND((Source!CT54/IF(Source!BA54&lt;&gt;0,Source!BA54,1)*Source!I54),2),2)</f>
        <v>285.15</v>
      </c>
      <c r="J75" s="8">
        <f>Source!AU54</f>
        <v>45</v>
      </c>
      <c r="K75" s="25">
        <f>Source!Y54</f>
        <v>2476.08</v>
      </c>
    </row>
    <row r="76" spans="1:11" ht="12.75">
      <c r="A76" s="8"/>
      <c r="B76" s="8"/>
      <c r="C76" s="8" t="s">
        <v>515</v>
      </c>
      <c r="D76" s="8" t="s">
        <v>513</v>
      </c>
      <c r="E76" s="8">
        <v>175</v>
      </c>
      <c r="F76" s="8"/>
      <c r="G76" s="8"/>
      <c r="H76" s="8"/>
      <c r="I76" s="25">
        <f>ROUND(ROUND((Source!CS54/IF(Source!BS54&lt;&gt;0,Source!BS54,1)*Source!I54),2)*1.75,2)</f>
        <v>2.78</v>
      </c>
      <c r="J76" s="8">
        <v>178</v>
      </c>
      <c r="K76" s="25">
        <f>ROUND(Source!R54*J76/100,2)</f>
        <v>34.87</v>
      </c>
    </row>
    <row r="77" spans="1:11" ht="12.75">
      <c r="A77" s="48"/>
      <c r="B77" s="48"/>
      <c r="C77" s="48" t="s">
        <v>516</v>
      </c>
      <c r="D77" s="48" t="s">
        <v>517</v>
      </c>
      <c r="E77" s="48">
        <f>Source!AQ54</f>
        <v>26.3</v>
      </c>
      <c r="F77" s="48"/>
      <c r="G77" s="49">
        <f>Source!DI54</f>
      </c>
      <c r="H77" s="48">
        <f>Source!AV54</f>
        <v>1.025</v>
      </c>
      <c r="I77" s="50">
        <f>ROUND(Source!U54,2)</f>
        <v>39.36</v>
      </c>
      <c r="J77" s="48"/>
      <c r="K77" s="48"/>
    </row>
    <row r="78" spans="9:24" ht="12.75">
      <c r="I78" s="51">
        <f>ROUND((Source!CT54/IF(Source!BA54&lt;&gt;0,Source!BA54,1)*Source!I54),2)+ROUND((Source!CR54/IF(Source!BB54&lt;&gt;0,Source!BB54,1)*Source!I54),2)+SUM(I71:I76)</f>
        <v>3803.2500000000005</v>
      </c>
      <c r="J78" s="12"/>
      <c r="K78" s="51">
        <f>Source!S54+Source!Q54+SUM(K71:K76)</f>
        <v>17474.71</v>
      </c>
      <c r="L78">
        <f>ROUND((Source!CT54/IF(Source!BA54&lt;&gt;0,Source!BA54,1)*Source!I54),2)</f>
        <v>445.54</v>
      </c>
      <c r="M78" s="26">
        <f>I78</f>
        <v>3803.2500000000005</v>
      </c>
      <c r="N78" s="26">
        <f>K78</f>
        <v>17474.71</v>
      </c>
      <c r="O78">
        <f>ROUND(IF(Source!BI54=1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1374.49</v>
      </c>
      <c r="P78">
        <f>ROUND(IF(Source!BI54=2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0</v>
      </c>
      <c r="Q78">
        <f>ROUND(IF(Source!BI54=3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0</v>
      </c>
      <c r="R78">
        <f>ROUND(IF(Source!BI54=4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0</v>
      </c>
      <c r="U78">
        <f>IF(Source!BI54=1,Source!O54+Source!X54+Source!Y54+Source!R54*178/100,0)</f>
        <v>13449.2102</v>
      </c>
      <c r="V78">
        <f>IF(Source!BI54=2,Source!O54+Source!X54+Source!Y54+Source!R54*178/100,0)</f>
        <v>0</v>
      </c>
      <c r="W78">
        <f>IF(Source!BI54=3,Source!O54+Source!X54+Source!Y54+Source!R54*178/100,0)</f>
        <v>0</v>
      </c>
      <c r="X78">
        <f>IF(Source!BI54=4,Source!O54+Source!X54+Source!Y54+Source!R54*178/100,0)</f>
        <v>0</v>
      </c>
    </row>
    <row r="79" spans="1:25" ht="12.75">
      <c r="A79" s="44" t="str">
        <f>Source!E57</f>
        <v>3</v>
      </c>
      <c r="B79" s="44" t="str">
        <f>Source!F57</f>
        <v>3.15-106-4</v>
      </c>
      <c r="C79" s="23" t="str">
        <f>Source!G57</f>
        <v>ОКЛЕЙКА ТКАНЯМИ СТЕН</v>
      </c>
      <c r="D79" s="45" t="str">
        <f>Source!H57</f>
        <v>100 м2</v>
      </c>
      <c r="E79" s="8">
        <f>ROUND(Source!I57,6)</f>
        <v>0.05</v>
      </c>
      <c r="F79" s="8"/>
      <c r="G79" s="8"/>
      <c r="H79" s="8"/>
      <c r="I79" s="8"/>
      <c r="J79" s="8"/>
      <c r="K79" s="8"/>
      <c r="Y79">
        <v>9</v>
      </c>
    </row>
    <row r="80" spans="1:11" ht="12.75">
      <c r="A80" s="8"/>
      <c r="B80" s="8"/>
      <c r="C80" s="8" t="s">
        <v>508</v>
      </c>
      <c r="D80" s="8"/>
      <c r="E80" s="8"/>
      <c r="F80" s="25">
        <f>Source!AO57</f>
        <v>184.63</v>
      </c>
      <c r="G80" s="46" t="str">
        <f>Source!DG57</f>
        <v>*1,15</v>
      </c>
      <c r="H80" s="8">
        <f>Source!AV57</f>
        <v>1.025</v>
      </c>
      <c r="I80" s="25">
        <f>ROUND((Source!CT57/IF(Source!BA57&lt;&gt;0,Source!BA57,1)*Source!I57),2)</f>
        <v>10.88</v>
      </c>
      <c r="J80" s="8">
        <f>Source!BA57</f>
        <v>12.35</v>
      </c>
      <c r="K80" s="25">
        <f>Source!S57</f>
        <v>134.39</v>
      </c>
    </row>
    <row r="81" spans="1:11" ht="12.75">
      <c r="A81" s="8"/>
      <c r="B81" s="8"/>
      <c r="C81" s="8" t="s">
        <v>511</v>
      </c>
      <c r="D81" s="8"/>
      <c r="E81" s="8"/>
      <c r="F81" s="25">
        <f>Source!AL57</f>
        <v>937.27</v>
      </c>
      <c r="G81" s="8">
        <f>Source!DD57</f>
      </c>
      <c r="H81" s="8">
        <f>Source!AW57</f>
        <v>1</v>
      </c>
      <c r="I81" s="25">
        <f>ROUND((Source!CQ57/IF(Source!BC57&lt;&gt;0,Source!BC57,1)*Source!I57),2)</f>
        <v>46.86</v>
      </c>
      <c r="J81" s="8">
        <f>Source!BC57</f>
        <v>1.14</v>
      </c>
      <c r="K81" s="25">
        <f>Source!P57</f>
        <v>53.42</v>
      </c>
    </row>
    <row r="82" spans="1:25" ht="12.75">
      <c r="A82" s="44" t="str">
        <f>Source!E58</f>
        <v>3,1</v>
      </c>
      <c r="B82" s="44" t="str">
        <f>Source!F58</f>
        <v>1.1-1-656</v>
      </c>
      <c r="C82" s="23" t="str">
        <f>Source!G58</f>
        <v>МИТКАЛЬ (СЕРПЯНКА)</v>
      </c>
      <c r="D82" s="45" t="str">
        <f>Source!H58</f>
        <v>м2</v>
      </c>
      <c r="E82" s="8">
        <f>ROUND(Source!I58,6)</f>
        <v>5.25</v>
      </c>
      <c r="F82" s="25">
        <f>IF(Source!AL58=0,Source!AK58,Source!AL58)</f>
        <v>6.32</v>
      </c>
      <c r="G82" s="46">
        <f>Source!DD58</f>
      </c>
      <c r="H82" s="8">
        <f>Source!AW58</f>
        <v>1</v>
      </c>
      <c r="I82" s="25">
        <f>ROUND((Source!CR58/IF(Source!BB58&lt;&gt;0,Source!BB58,1)*Source!I58),2)+ROUND((Source!CQ58/IF(Source!BC58&lt;&gt;0,Source!BC58,1)*Source!I58),2)+ROUND((Source!CT58/IF(Source!BA58&lt;&gt;0,Source!BA58,1)*Source!I58),2)</f>
        <v>33.18</v>
      </c>
      <c r="J82" s="8">
        <f>Source!BC58</f>
        <v>1.49</v>
      </c>
      <c r="K82" s="25">
        <f>Source!O58</f>
        <v>49.44</v>
      </c>
      <c r="O82">
        <f>IF(Source!BI58=1,(ROUND((Source!CR58/IF(Source!BB58&lt;&gt;0,Source!BB58,1)*Source!I58),2)+ROUND((Source!CQ58/IF(Source!BC58&lt;&gt;0,Source!BC58,1)*Source!I58),2)+ROUND((Source!CT58/IF(Source!BA58&lt;&gt;0,Source!BA58,1)*Source!I58),2)),0)</f>
        <v>33.18</v>
      </c>
      <c r="P82">
        <f>IF(Source!BI58=2,(ROUND((Source!CR58/IF(Source!BB58&lt;&gt;0,Source!BB58,1)*Source!I58),2)+ROUND((Source!CQ58/IF(Source!BC58&lt;&gt;0,Source!BC58,1)*Source!I58),2)+ROUND((Source!CT58/IF(Source!BA58&lt;&gt;0,Source!BA58,1)*Source!I58),2)),0)</f>
        <v>0</v>
      </c>
      <c r="Q82">
        <f>IF(Source!BI58=3,(ROUND((Source!CR58/IF(Source!BB58&lt;&gt;0,Source!BB58,1)*Source!I58),2)+ROUND((Source!CQ58/IF(Source!BC58&lt;&gt;0,Source!BC58,1)*Source!I58),2)+ROUND((Source!CT58/IF(Source!BA58&lt;&gt;0,Source!BA58,1)*Source!I58),2)),0)</f>
        <v>0</v>
      </c>
      <c r="R82">
        <f>IF(Source!BI58=4,(ROUND((Source!CR58/IF(Source!BB58&lt;&gt;0,Source!BB58,1)*Source!I58),2)+ROUND((Source!CQ58/IF(Source!BC58&lt;&gt;0,Source!BC58,1)*Source!I58),2)+ROUND((Source!CT58/IF(Source!BA58&lt;&gt;0,Source!BA58,1)*Source!I58),2)),0)</f>
        <v>0</v>
      </c>
      <c r="U82">
        <f>IF(Source!BI58=1,Source!O58+Source!X58+Source!Y58,0)</f>
        <v>49.44</v>
      </c>
      <c r="V82">
        <f>IF(Source!BI58=2,Source!O58+Source!X58+Source!Y58,0)</f>
        <v>0</v>
      </c>
      <c r="W82">
        <f>IF(Source!BI58=3,Source!O58+Source!X58+Source!Y58,0)</f>
        <v>0</v>
      </c>
      <c r="X82">
        <f>IF(Source!BI58=4,Source!O58+Source!X58+Source!Y58,0)</f>
        <v>0</v>
      </c>
      <c r="Y82">
        <v>10</v>
      </c>
    </row>
    <row r="83" spans="1:11" ht="12.75">
      <c r="A83" s="8"/>
      <c r="B83" s="8"/>
      <c r="C83" s="8" t="s">
        <v>512</v>
      </c>
      <c r="D83" s="8" t="s">
        <v>513</v>
      </c>
      <c r="E83" s="8">
        <f>Source!DN57</f>
        <v>100</v>
      </c>
      <c r="F83" s="8"/>
      <c r="G83" s="8"/>
      <c r="H83" s="8"/>
      <c r="I83" s="25">
        <f>ROUND((E83/100)*ROUND((Source!CT57/IF(Source!BA57&lt;&gt;0,Source!BA57,1)*Source!I57),2),2)</f>
        <v>10.88</v>
      </c>
      <c r="J83" s="8">
        <f>Source!AT57</f>
        <v>91</v>
      </c>
      <c r="K83" s="25">
        <f>Source!X57</f>
        <v>122.29</v>
      </c>
    </row>
    <row r="84" spans="1:11" ht="12.75">
      <c r="A84" s="8"/>
      <c r="B84" s="8"/>
      <c r="C84" s="8" t="s">
        <v>514</v>
      </c>
      <c r="D84" s="8" t="s">
        <v>513</v>
      </c>
      <c r="E84" s="8">
        <f>Source!DO57</f>
        <v>64</v>
      </c>
      <c r="F84" s="8"/>
      <c r="G84" s="8"/>
      <c r="H84" s="8"/>
      <c r="I84" s="25">
        <f>ROUND((E84/100)*ROUND((Source!CT57/IF(Source!BA57&lt;&gt;0,Source!BA57,1)*Source!I57),2),2)</f>
        <v>6.96</v>
      </c>
      <c r="J84" s="8">
        <f>Source!AU57</f>
        <v>45</v>
      </c>
      <c r="K84" s="25">
        <f>Source!Y57</f>
        <v>60.48</v>
      </c>
    </row>
    <row r="85" spans="1:11" ht="12.75">
      <c r="A85" s="48"/>
      <c r="B85" s="48"/>
      <c r="C85" s="48" t="s">
        <v>516</v>
      </c>
      <c r="D85" s="48" t="s">
        <v>517</v>
      </c>
      <c r="E85" s="48">
        <f>Source!AQ57</f>
        <v>15.7</v>
      </c>
      <c r="F85" s="48"/>
      <c r="G85" s="49" t="str">
        <f>Source!DI57</f>
        <v>*1,15</v>
      </c>
      <c r="H85" s="48">
        <f>Source!AV57</f>
        <v>1.025</v>
      </c>
      <c r="I85" s="50">
        <f>ROUND(Source!U57,2)</f>
        <v>0.93</v>
      </c>
      <c r="J85" s="48"/>
      <c r="K85" s="48"/>
    </row>
    <row r="86" spans="9:24" ht="12.75">
      <c r="I86" s="51">
        <f>ROUND((Source!CT57/IF(Source!BA57&lt;&gt;0,Source!BA57,1)*Source!I57),2)+ROUND((Source!CR57/IF(Source!BB57&lt;&gt;0,Source!BB57,1)*Source!I57),2)+SUM(I81:I84)</f>
        <v>108.75999999999998</v>
      </c>
      <c r="J86" s="12"/>
      <c r="K86" s="51">
        <f>Source!S57+Source!Q57+SUM(K81:K84)</f>
        <v>420.02</v>
      </c>
      <c r="L86">
        <f>ROUND((Source!CT57/IF(Source!BA57&lt;&gt;0,Source!BA57,1)*Source!I57),2)</f>
        <v>10.88</v>
      </c>
      <c r="M86" s="26">
        <f>I86</f>
        <v>108.75999999999998</v>
      </c>
      <c r="N86" s="26">
        <f>K86</f>
        <v>420.02</v>
      </c>
      <c r="O86">
        <f>ROUND(IF(Source!BI57=1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75.58</v>
      </c>
      <c r="P86">
        <f>ROUND(IF(Source!BI57=2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0</v>
      </c>
      <c r="Q86">
        <f>ROUND(IF(Source!BI57=3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0</v>
      </c>
      <c r="R86">
        <f>ROUND(IF(Source!BI57=4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0</v>
      </c>
      <c r="U86">
        <f>IF(Source!BI57=1,Source!O57+Source!X57+Source!Y57+Source!R57*178/100,0)</f>
        <v>370.58000000000004</v>
      </c>
      <c r="V86">
        <f>IF(Source!BI57=2,Source!O57+Source!X57+Source!Y57+Source!R57*178/100,0)</f>
        <v>0</v>
      </c>
      <c r="W86">
        <f>IF(Source!BI57=3,Source!O57+Source!X57+Source!Y57+Source!R57*178/100,0)</f>
        <v>0</v>
      </c>
      <c r="X86">
        <f>IF(Source!BI57=4,Source!O57+Source!X57+Source!Y57+Source!R57*178/100,0)</f>
        <v>0</v>
      </c>
    </row>
    <row r="87" spans="1:25" ht="60">
      <c r="A87" s="44" t="str">
        <f>Source!E59</f>
        <v>4</v>
      </c>
      <c r="B87" s="44" t="str">
        <f>Source!F59</f>
        <v>6.61-2-1</v>
      </c>
      <c r="C87" s="23" t="str">
        <f>Source!G59</f>
        <v>РЕМОНТ ШТУКАТУРКИ ВНУТРЕННИХ СТЕН ПО КАМНЮ И БЕТОНУ ИЗВЕСТКОВЫМ РАСТВОРОМ ПРИ ПЛОЩАДИ ДО 1М2,ТОЛЩИНОЙ СЛОЯ ДО 20 ММ</v>
      </c>
      <c r="D87" s="45" t="str">
        <f>Source!H59</f>
        <v>100 м2</v>
      </c>
      <c r="E87" s="8">
        <f>ROUND(Source!I59,6)</f>
        <v>0.25</v>
      </c>
      <c r="F87" s="8"/>
      <c r="G87" s="8"/>
      <c r="H87" s="8"/>
      <c r="I87" s="8"/>
      <c r="J87" s="8"/>
      <c r="K87" s="8"/>
      <c r="Y87">
        <v>11</v>
      </c>
    </row>
    <row r="88" spans="1:11" ht="12.75">
      <c r="A88" s="8"/>
      <c r="B88" s="8"/>
      <c r="C88" s="8" t="s">
        <v>508</v>
      </c>
      <c r="D88" s="8"/>
      <c r="E88" s="8"/>
      <c r="F88" s="25">
        <f>Source!AO59</f>
        <v>2473.37</v>
      </c>
      <c r="G88" s="46">
        <f>Source!DG59</f>
      </c>
      <c r="H88" s="8">
        <f>Source!AV59</f>
        <v>1.025</v>
      </c>
      <c r="I88" s="25">
        <f>ROUND((Source!CT59/IF(Source!BA59&lt;&gt;0,Source!BA59,1)*Source!I59),2)</f>
        <v>633.8</v>
      </c>
      <c r="J88" s="8">
        <f>Source!BA59</f>
        <v>12.35</v>
      </c>
      <c r="K88" s="25">
        <f>Source!S59</f>
        <v>7827.44</v>
      </c>
    </row>
    <row r="89" spans="1:25" ht="24">
      <c r="A89" s="44" t="str">
        <f>Source!E60</f>
        <v>4,1</v>
      </c>
      <c r="B89" s="44" t="str">
        <f>Source!F60</f>
        <v>1.3-2-15</v>
      </c>
      <c r="C89" s="23" t="str">
        <f>Source!G60</f>
        <v>РАСТВОР ИЗВЕСТКОВЫЙ, МАРКА 4</v>
      </c>
      <c r="D89" s="45" t="str">
        <f>Source!H60</f>
        <v>м3</v>
      </c>
      <c r="E89" s="8">
        <f>ROUND(Source!I60,6)</f>
        <v>0.55</v>
      </c>
      <c r="F89" s="25">
        <f>IF(Source!AL60=0,Source!AK60,Source!AL60)</f>
        <v>540.42</v>
      </c>
      <c r="G89" s="46">
        <f>Source!DD60</f>
      </c>
      <c r="H89" s="8">
        <f>Source!AW60</f>
        <v>1</v>
      </c>
      <c r="I89" s="25">
        <f>ROUND((Source!CR60/IF(Source!BB60&lt;&gt;0,Source!BB60,1)*Source!I60),2)+ROUND((Source!CQ60/IF(Source!BC60&lt;&gt;0,Source!BC60,1)*Source!I60),2)+ROUND((Source!CT60/IF(Source!BA60&lt;&gt;0,Source!BA60,1)*Source!I60),2)</f>
        <v>297.23</v>
      </c>
      <c r="J89" s="8">
        <f>Source!BC60</f>
        <v>6.69</v>
      </c>
      <c r="K89" s="25">
        <f>Source!O60</f>
        <v>1988.48</v>
      </c>
      <c r="O89">
        <f>IF(Source!BI60=1,(ROUND((Source!CR60/IF(Source!BB60&lt;&gt;0,Source!BB60,1)*Source!I60),2)+ROUND((Source!CQ60/IF(Source!BC60&lt;&gt;0,Source!BC60,1)*Source!I60),2)+ROUND((Source!CT60/IF(Source!BA60&lt;&gt;0,Source!BA60,1)*Source!I60),2)),0)</f>
        <v>297.23</v>
      </c>
      <c r="P89">
        <f>IF(Source!BI60=2,(ROUND((Source!CR60/IF(Source!BB60&lt;&gt;0,Source!BB60,1)*Source!I60),2)+ROUND((Source!CQ60/IF(Source!BC60&lt;&gt;0,Source!BC60,1)*Source!I60),2)+ROUND((Source!CT60/IF(Source!BA60&lt;&gt;0,Source!BA60,1)*Source!I60),2)),0)</f>
        <v>0</v>
      </c>
      <c r="Q89">
        <f>IF(Source!BI60=3,(ROUND((Source!CR60/IF(Source!BB60&lt;&gt;0,Source!BB60,1)*Source!I60),2)+ROUND((Source!CQ60/IF(Source!BC60&lt;&gt;0,Source!BC60,1)*Source!I60),2)+ROUND((Source!CT60/IF(Source!BA60&lt;&gt;0,Source!BA60,1)*Source!I60),2)),0)</f>
        <v>0</v>
      </c>
      <c r="R89">
        <f>IF(Source!BI60=4,(ROUND((Source!CR60/IF(Source!BB60&lt;&gt;0,Source!BB60,1)*Source!I60),2)+ROUND((Source!CQ60/IF(Source!BC60&lt;&gt;0,Source!BC60,1)*Source!I60),2)+ROUND((Source!CT60/IF(Source!BA60&lt;&gt;0,Source!BA60,1)*Source!I60),2)),0)</f>
        <v>0</v>
      </c>
      <c r="U89">
        <f>IF(Source!BI60=1,Source!O60+Source!X60+Source!Y60,0)</f>
        <v>1988.48</v>
      </c>
      <c r="V89">
        <f>IF(Source!BI60=2,Source!O60+Source!X60+Source!Y60,0)</f>
        <v>0</v>
      </c>
      <c r="W89">
        <f>IF(Source!BI60=3,Source!O60+Source!X60+Source!Y60,0)</f>
        <v>0</v>
      </c>
      <c r="X89">
        <f>IF(Source!BI60=4,Source!O60+Source!X60+Source!Y60,0)</f>
        <v>0</v>
      </c>
      <c r="Y89">
        <v>12</v>
      </c>
    </row>
    <row r="90" spans="1:11" ht="12.75">
      <c r="A90" s="8"/>
      <c r="B90" s="8"/>
      <c r="C90" s="8" t="s">
        <v>512</v>
      </c>
      <c r="D90" s="8" t="s">
        <v>513</v>
      </c>
      <c r="E90" s="8">
        <f>Source!DN59</f>
        <v>100</v>
      </c>
      <c r="F90" s="8"/>
      <c r="G90" s="8"/>
      <c r="H90" s="8"/>
      <c r="I90" s="25">
        <f>ROUND((E90/100)*ROUND((Source!CT59/IF(Source!BA59&lt;&gt;0,Source!BA59,1)*Source!I59),2),2)</f>
        <v>633.8</v>
      </c>
      <c r="J90" s="8">
        <f>Source!AT59</f>
        <v>91</v>
      </c>
      <c r="K90" s="25">
        <f>Source!X59</f>
        <v>7122.97</v>
      </c>
    </row>
    <row r="91" spans="1:11" ht="12.75">
      <c r="A91" s="8"/>
      <c r="B91" s="8"/>
      <c r="C91" s="8" t="s">
        <v>514</v>
      </c>
      <c r="D91" s="8" t="s">
        <v>513</v>
      </c>
      <c r="E91" s="8">
        <f>Source!DO59</f>
        <v>64</v>
      </c>
      <c r="F91" s="8"/>
      <c r="G91" s="8"/>
      <c r="H91" s="8"/>
      <c r="I91" s="25">
        <f>ROUND((E91/100)*ROUND((Source!CT59/IF(Source!BA59&lt;&gt;0,Source!BA59,1)*Source!I59),2),2)</f>
        <v>405.63</v>
      </c>
      <c r="J91" s="8">
        <f>Source!AU59</f>
        <v>45</v>
      </c>
      <c r="K91" s="25">
        <f>Source!Y59</f>
        <v>3522.35</v>
      </c>
    </row>
    <row r="92" spans="1:11" ht="12.75">
      <c r="A92" s="48"/>
      <c r="B92" s="48"/>
      <c r="C92" s="48" t="s">
        <v>516</v>
      </c>
      <c r="D92" s="48" t="s">
        <v>517</v>
      </c>
      <c r="E92" s="48">
        <f>Source!AQ59</f>
        <v>205.6</v>
      </c>
      <c r="F92" s="48"/>
      <c r="G92" s="49">
        <f>Source!DI59</f>
      </c>
      <c r="H92" s="48">
        <f>Source!AV59</f>
        <v>1.025</v>
      </c>
      <c r="I92" s="50">
        <f>ROUND(Source!U59,2)</f>
        <v>52.69</v>
      </c>
      <c r="J92" s="48"/>
      <c r="K92" s="48"/>
    </row>
    <row r="93" spans="9:24" ht="12.75">
      <c r="I93" s="51">
        <f>ROUND((Source!CT59/IF(Source!BA59&lt;&gt;0,Source!BA59,1)*Source!I59),2)+ROUND((Source!CR59/IF(Source!BB59&lt;&gt;0,Source!BB59,1)*Source!I59),2)+SUM(I89:I91)</f>
        <v>1970.4599999999998</v>
      </c>
      <c r="J93" s="12"/>
      <c r="K93" s="51">
        <f>Source!S59+Source!Q59+SUM(K89:K91)</f>
        <v>20461.24</v>
      </c>
      <c r="L93">
        <f>ROUND((Source!CT59/IF(Source!BA59&lt;&gt;0,Source!BA59,1)*Source!I59),2)</f>
        <v>633.8</v>
      </c>
      <c r="M93" s="26">
        <f>I93</f>
        <v>1970.4599999999998</v>
      </c>
      <c r="N93" s="26">
        <f>K93</f>
        <v>20461.24</v>
      </c>
      <c r="O93">
        <f>ROUND(IF(Source!BI59=1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1673.23</v>
      </c>
      <c r="P93">
        <f>ROUND(IF(Source!BI59=2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0</v>
      </c>
      <c r="Q93">
        <f>ROUND(IF(Source!BI59=3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0</v>
      </c>
      <c r="R93">
        <f>ROUND(IF(Source!BI59=4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0</v>
      </c>
      <c r="U93">
        <f>IF(Source!BI59=1,Source!O59+Source!X59+Source!Y59+Source!R59*178/100,0)</f>
        <v>18472.76</v>
      </c>
      <c r="V93">
        <f>IF(Source!BI59=2,Source!O59+Source!X59+Source!Y59+Source!R59*178/100,0)</f>
        <v>0</v>
      </c>
      <c r="W93">
        <f>IF(Source!BI59=3,Source!O59+Source!X59+Source!Y59+Source!R59*178/100,0)</f>
        <v>0</v>
      </c>
      <c r="X93">
        <f>IF(Source!BI59=4,Source!O59+Source!X59+Source!Y59+Source!R59*178/100,0)</f>
        <v>0</v>
      </c>
    </row>
    <row r="95" spans="3:12" s="12" customFormat="1" ht="12.75">
      <c r="C95" s="12" t="s">
        <v>274</v>
      </c>
      <c r="H95" s="52">
        <f>SUM(M57:M94)</f>
        <v>8056.8</v>
      </c>
      <c r="I95" s="52"/>
      <c r="J95" s="52">
        <f>SUM(N57:N94)</f>
        <v>57668.119999999995</v>
      </c>
      <c r="K95" s="52"/>
      <c r="L95" s="51">
        <f>SUM(L57:L94)</f>
        <v>1269.29</v>
      </c>
    </row>
    <row r="97" spans="3:27" ht="15.75">
      <c r="C97" s="41" t="s">
        <v>507</v>
      </c>
      <c r="D97" s="54" t="str">
        <f>IF(Source!C12="1",Source!F78,Source!G78)</f>
        <v>ПОЛЫ</v>
      </c>
      <c r="E97" s="53"/>
      <c r="F97" s="53"/>
      <c r="G97" s="53"/>
      <c r="H97" s="53"/>
      <c r="I97" s="53"/>
      <c r="J97" s="53"/>
      <c r="K97" s="53"/>
      <c r="AA97" s="55" t="str">
        <f>IF(Source!C12="1",Source!F78,Source!G78)</f>
        <v>ПОЛЫ</v>
      </c>
    </row>
    <row r="99" spans="1:25" ht="60">
      <c r="A99" s="44" t="str">
        <f>Source!E82</f>
        <v>1</v>
      </c>
      <c r="B99" s="44" t="str">
        <f>Source!F82</f>
        <v>3.11-37-1</v>
      </c>
      <c r="C99" s="23" t="str">
        <f>Source!G82</f>
        <v>РАЗБОРКА ПОКРЫТИЯ ИЗ ЛАМИНАТ- ПАРКЕТА НА ОСНОВЕ ИЗНОСОСТОЙКОГО ПЛАСТИКА БЕСКЛЕЕВЫМ (ЗАМКОВЫМ) СПОСОБОМ</v>
      </c>
      <c r="D99" s="45" t="str">
        <f>Source!H82</f>
        <v>100 м2</v>
      </c>
      <c r="E99" s="8">
        <f>ROUND(Source!I82,6)</f>
        <v>0.813</v>
      </c>
      <c r="F99" s="8"/>
      <c r="G99" s="8"/>
      <c r="H99" s="8"/>
      <c r="I99" s="8"/>
      <c r="J99" s="8"/>
      <c r="K99" s="8"/>
      <c r="Y99">
        <v>13</v>
      </c>
    </row>
    <row r="100" spans="1:11" ht="12.75">
      <c r="A100" s="8"/>
      <c r="B100" s="8"/>
      <c r="C100" s="8" t="s">
        <v>508</v>
      </c>
      <c r="D100" s="8"/>
      <c r="E100" s="8"/>
      <c r="F100" s="25">
        <f>Source!AO82</f>
        <v>280.12</v>
      </c>
      <c r="G100" s="46" t="str">
        <f>Source!DG82</f>
        <v>*0,8</v>
      </c>
      <c r="H100" s="8">
        <f>Source!AV82</f>
        <v>1.047</v>
      </c>
      <c r="I100" s="25">
        <f>ROUND((Source!CT82/IF(Source!BA82&lt;&gt;0,Source!BA82,1)*Source!I82),2)</f>
        <v>190.75</v>
      </c>
      <c r="J100" s="8">
        <f>Source!BA82</f>
        <v>12.35</v>
      </c>
      <c r="K100" s="25">
        <f>Source!S82</f>
        <v>2355.8</v>
      </c>
    </row>
    <row r="101" spans="1:11" ht="12.75">
      <c r="A101" s="8"/>
      <c r="B101" s="8"/>
      <c r="C101" s="8" t="s">
        <v>509</v>
      </c>
      <c r="D101" s="8"/>
      <c r="E101" s="8"/>
      <c r="F101" s="25">
        <f>Source!AM82</f>
        <v>43.13</v>
      </c>
      <c r="G101" s="46" t="str">
        <f>Source!DE82</f>
        <v>*0,8</v>
      </c>
      <c r="H101" s="8">
        <f>Source!AV82</f>
        <v>1.047</v>
      </c>
      <c r="I101" s="25">
        <f>ROUND((Source!CR82/IF(Source!BB82&lt;&gt;0,Source!BB82,1)*Source!I82),2)</f>
        <v>29.37</v>
      </c>
      <c r="J101" s="8">
        <f>Source!BB82</f>
        <v>5.23</v>
      </c>
      <c r="K101" s="25">
        <f>Source!Q82</f>
        <v>153.61</v>
      </c>
    </row>
    <row r="102" spans="1:12" ht="12.75">
      <c r="A102" s="8"/>
      <c r="B102" s="8"/>
      <c r="C102" s="8" t="s">
        <v>510</v>
      </c>
      <c r="D102" s="8"/>
      <c r="E102" s="8"/>
      <c r="F102" s="25">
        <f>Source!AN82</f>
        <v>8.51</v>
      </c>
      <c r="G102" s="46" t="str">
        <f>Source!DF82</f>
        <v>*0,8</v>
      </c>
      <c r="H102" s="8">
        <f>Source!AV82</f>
        <v>1.047</v>
      </c>
      <c r="I102" s="47" t="str">
        <f>CONCATENATE("(",TEXT(+ROUND((Source!CS82/IF(J102&lt;&gt;0,J102,1)*Source!I82),2),"0,00"),")")</f>
        <v>(5,80)</v>
      </c>
      <c r="J102" s="8">
        <f>Source!BS82</f>
        <v>12.35</v>
      </c>
      <c r="K102" s="47" t="str">
        <f>CONCATENATE("(",TEXT(+Source!R82,"0,00"),")")</f>
        <v>(71,57)</v>
      </c>
      <c r="L102">
        <f>ROUND(IF(J102&lt;&gt;0,Source!R82/J102,Source!R82),2)</f>
        <v>5.8</v>
      </c>
    </row>
    <row r="103" spans="1:11" ht="12.75">
      <c r="A103" s="8"/>
      <c r="B103" s="8"/>
      <c r="C103" s="8" t="s">
        <v>512</v>
      </c>
      <c r="D103" s="8" t="s">
        <v>513</v>
      </c>
      <c r="E103" s="8">
        <f>Source!DN82</f>
        <v>104</v>
      </c>
      <c r="F103" s="8"/>
      <c r="G103" s="8"/>
      <c r="H103" s="8"/>
      <c r="I103" s="25">
        <f>ROUND((E103/100)*ROUND((Source!CT82/IF(Source!BA82&lt;&gt;0,Source!BA82,1)*Source!I82),2),2)</f>
        <v>198.38</v>
      </c>
      <c r="J103" s="8">
        <f>Source!AT82</f>
        <v>95</v>
      </c>
      <c r="K103" s="25">
        <f>Source!X82</f>
        <v>2238.01</v>
      </c>
    </row>
    <row r="104" spans="1:11" ht="12.75">
      <c r="A104" s="8"/>
      <c r="B104" s="8"/>
      <c r="C104" s="8" t="s">
        <v>514</v>
      </c>
      <c r="D104" s="8" t="s">
        <v>513</v>
      </c>
      <c r="E104" s="8">
        <f>Source!DO82</f>
        <v>70</v>
      </c>
      <c r="F104" s="8"/>
      <c r="G104" s="8"/>
      <c r="H104" s="8"/>
      <c r="I104" s="25">
        <f>ROUND((E104/100)*ROUND((Source!CT82/IF(Source!BA82&lt;&gt;0,Source!BA82,1)*Source!I82),2),2)</f>
        <v>133.53</v>
      </c>
      <c r="J104" s="8">
        <f>Source!AU82</f>
        <v>45</v>
      </c>
      <c r="K104" s="25">
        <f>Source!Y82</f>
        <v>1060.11</v>
      </c>
    </row>
    <row r="105" spans="1:11" ht="12.75">
      <c r="A105" s="8"/>
      <c r="B105" s="8"/>
      <c r="C105" s="8" t="s">
        <v>515</v>
      </c>
      <c r="D105" s="8" t="s">
        <v>513</v>
      </c>
      <c r="E105" s="8">
        <v>175</v>
      </c>
      <c r="F105" s="8"/>
      <c r="G105" s="8"/>
      <c r="H105" s="8"/>
      <c r="I105" s="25">
        <f>ROUND(ROUND((Source!CS82/IF(Source!BS82&lt;&gt;0,Source!BS82,1)*Source!I82),2)*1.75,2)</f>
        <v>10.15</v>
      </c>
      <c r="J105" s="8">
        <v>178</v>
      </c>
      <c r="K105" s="25">
        <f>ROUND(Source!R82*J105/100,2)</f>
        <v>127.39</v>
      </c>
    </row>
    <row r="106" spans="1:11" ht="12.75">
      <c r="A106" s="48"/>
      <c r="B106" s="48"/>
      <c r="C106" s="48" t="s">
        <v>516</v>
      </c>
      <c r="D106" s="48" t="s">
        <v>517</v>
      </c>
      <c r="E106" s="48">
        <f>Source!AQ82</f>
        <v>22.55</v>
      </c>
      <c r="F106" s="48"/>
      <c r="G106" s="49" t="str">
        <f>Source!DI82</f>
        <v>*0,8</v>
      </c>
      <c r="H106" s="48">
        <f>Source!AV82</f>
        <v>1.047</v>
      </c>
      <c r="I106" s="50">
        <f>ROUND(Source!U82,2)</f>
        <v>15.36</v>
      </c>
      <c r="J106" s="48"/>
      <c r="K106" s="48"/>
    </row>
    <row r="107" spans="9:24" ht="12.75">
      <c r="I107" s="51">
        <f>ROUND((Source!CT82/IF(Source!BA82&lt;&gt;0,Source!BA82,1)*Source!I82),2)+ROUND((Source!CR82/IF(Source!BB82&lt;&gt;0,Source!BB82,1)*Source!I82),2)+SUM(I103:I105)</f>
        <v>562.18</v>
      </c>
      <c r="J107" s="12"/>
      <c r="K107" s="51">
        <f>Source!S82+Source!Q82+SUM(K103:K105)</f>
        <v>5934.92</v>
      </c>
      <c r="L107">
        <f>ROUND((Source!CT82/IF(Source!BA82&lt;&gt;0,Source!BA82,1)*Source!I82),2)</f>
        <v>190.75</v>
      </c>
      <c r="M107" s="26">
        <f>I107</f>
        <v>562.18</v>
      </c>
      <c r="N107" s="26">
        <f>K107</f>
        <v>5934.92</v>
      </c>
      <c r="O107">
        <f>ROUND(IF(Source!BI82=1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562.18</v>
      </c>
      <c r="P107">
        <f>ROUND(IF(Source!BI82=2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0</v>
      </c>
      <c r="Q107">
        <f>ROUND(IF(Source!BI82=3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0</v>
      </c>
      <c r="R107">
        <f>ROUND(IF(Source!BI82=4,(ROUND((Source!CT82/IF(Source!BA82&lt;&gt;0,Source!BA82,1)*Source!I82),2)+ROUND((Source!CR82/IF(Source!BB82&lt;&gt;0,Source!BB82,1)*Source!I82),2)+ROUND((Source!CQ82/IF(Source!BC82&lt;&gt;0,Source!BC82,1)*Source!I82),2)+((Source!DN82/100)*ROUND((Source!CT82/IF(Source!BA82&lt;&gt;0,Source!BA82,1)*Source!I82),2))+((Source!DO82/100)*ROUND((Source!CT82/IF(Source!BA82&lt;&gt;0,Source!BA82,1)*Source!I82),2))+(ROUND((Source!CS82/IF(Source!BS82&lt;&gt;0,Source!BS82,1)*Source!I82),2)*1.75)),0),2)</f>
        <v>0</v>
      </c>
      <c r="U107">
        <f>IF(Source!BI82=1,Source!O82+Source!X82+Source!Y82+Source!R82*178/100,0)</f>
        <v>5934.924599999999</v>
      </c>
      <c r="V107">
        <f>IF(Source!BI82=2,Source!O82+Source!X82+Source!Y82+Source!R82*178/100,0)</f>
        <v>0</v>
      </c>
      <c r="W107">
        <f>IF(Source!BI82=3,Source!O82+Source!X82+Source!Y82+Source!R82*178/100,0)</f>
        <v>0</v>
      </c>
      <c r="X107">
        <f>IF(Source!BI82=4,Source!O82+Source!X82+Source!Y82+Source!R82*178/100,0)</f>
        <v>0</v>
      </c>
    </row>
    <row r="108" spans="1:25" ht="24">
      <c r="A108" s="44" t="str">
        <f>Source!E83</f>
        <v>2</v>
      </c>
      <c r="B108" s="44" t="str">
        <f>Source!F83</f>
        <v>3.11-24-1</v>
      </c>
      <c r="C108" s="23" t="str">
        <f>Source!G83</f>
        <v>УСТРОЙСТВО ПОКРЫТИЙ ИЗ ДОСОК ПАРКЕТНЫХ</v>
      </c>
      <c r="D108" s="45" t="str">
        <f>Source!H83</f>
        <v>100 м2</v>
      </c>
      <c r="E108" s="8">
        <f>ROUND(Source!I83,6)</f>
        <v>0.813</v>
      </c>
      <c r="F108" s="8"/>
      <c r="G108" s="8"/>
      <c r="H108" s="8"/>
      <c r="I108" s="8"/>
      <c r="J108" s="8"/>
      <c r="K108" s="8"/>
      <c r="Y108">
        <v>14</v>
      </c>
    </row>
    <row r="109" spans="1:11" ht="12.75">
      <c r="A109" s="8"/>
      <c r="B109" s="8"/>
      <c r="C109" s="8" t="s">
        <v>508</v>
      </c>
      <c r="D109" s="8"/>
      <c r="E109" s="8"/>
      <c r="F109" s="25">
        <f>Source!AO83</f>
        <v>390.86</v>
      </c>
      <c r="G109" s="46" t="str">
        <f>Source!DG83</f>
        <v>*1,15</v>
      </c>
      <c r="H109" s="8">
        <f>Source!AV83</f>
        <v>1.047</v>
      </c>
      <c r="I109" s="25">
        <f>ROUND((Source!CT83/IF(Source!BA83&lt;&gt;0,Source!BA83,1)*Source!I83),2)</f>
        <v>382.61</v>
      </c>
      <c r="J109" s="8">
        <f>Source!BA83</f>
        <v>12.35</v>
      </c>
      <c r="K109" s="25">
        <f>Source!S83</f>
        <v>4725.23</v>
      </c>
    </row>
    <row r="110" spans="1:11" ht="12.75">
      <c r="A110" s="8"/>
      <c r="B110" s="8"/>
      <c r="C110" s="8" t="s">
        <v>509</v>
      </c>
      <c r="D110" s="8"/>
      <c r="E110" s="8"/>
      <c r="F110" s="25">
        <f>Source!AM83</f>
        <v>85.97</v>
      </c>
      <c r="G110" s="46" t="str">
        <f>Source!DE83</f>
        <v>*1,25</v>
      </c>
      <c r="H110" s="8">
        <f>Source!AV83</f>
        <v>1.047</v>
      </c>
      <c r="I110" s="25">
        <f>ROUND((Source!CR83/IF(Source!BB83&lt;&gt;0,Source!BB83,1)*Source!I83),2)</f>
        <v>91.47</v>
      </c>
      <c r="J110" s="8">
        <f>Source!BB83</f>
        <v>5.23</v>
      </c>
      <c r="K110" s="25">
        <f>Source!Q83</f>
        <v>478.41</v>
      </c>
    </row>
    <row r="111" spans="1:12" ht="12.75">
      <c r="A111" s="8"/>
      <c r="B111" s="8"/>
      <c r="C111" s="8" t="s">
        <v>510</v>
      </c>
      <c r="D111" s="8"/>
      <c r="E111" s="8"/>
      <c r="F111" s="25">
        <f>Source!AN83</f>
        <v>11.02</v>
      </c>
      <c r="G111" s="46" t="str">
        <f>Source!DF83</f>
        <v>*1,25</v>
      </c>
      <c r="H111" s="8">
        <f>Source!AV83</f>
        <v>1.047</v>
      </c>
      <c r="I111" s="47" t="str">
        <f>CONCATENATE("(",TEXT(+ROUND((Source!CS83/IF(J111&lt;&gt;0,J111,1)*Source!I83),2),"0,00"),")")</f>
        <v>(11,73)</v>
      </c>
      <c r="J111" s="8">
        <f>Source!BS83</f>
        <v>12.35</v>
      </c>
      <c r="K111" s="47" t="str">
        <f>CONCATENATE("(",TEXT(+Source!R83,"0,00"),")")</f>
        <v>(144,81)</v>
      </c>
      <c r="L111">
        <f>ROUND(IF(J111&lt;&gt;0,Source!R83/J111,Source!R83),2)</f>
        <v>11.73</v>
      </c>
    </row>
    <row r="112" spans="1:11" ht="12.75">
      <c r="A112" s="8"/>
      <c r="B112" s="8"/>
      <c r="C112" s="8" t="s">
        <v>511</v>
      </c>
      <c r="D112" s="8"/>
      <c r="E112" s="8"/>
      <c r="F112" s="25">
        <f>Source!AL83</f>
        <v>193.32</v>
      </c>
      <c r="G112" s="8">
        <f>Source!DD83</f>
      </c>
      <c r="H112" s="8">
        <f>Source!AW83</f>
        <v>1</v>
      </c>
      <c r="I112" s="25">
        <f>ROUND((Source!CQ83/IF(Source!BC83&lt;&gt;0,Source!BC83,1)*Source!I83),2)</f>
        <v>157.17</v>
      </c>
      <c r="J112" s="8">
        <f>Source!BC83</f>
        <v>4.6</v>
      </c>
      <c r="K112" s="25">
        <f>Source!P83</f>
        <v>722.98</v>
      </c>
    </row>
    <row r="113" spans="1:25" ht="48">
      <c r="A113" s="44" t="str">
        <f>Source!E84</f>
        <v>2,1</v>
      </c>
      <c r="B113" s="44" t="str">
        <f>Source!F84</f>
        <v>1.9-12-18</v>
      </c>
      <c r="C113" s="23" t="str">
        <f>Source!G84</f>
        <v>ДОСКИ ПАРКЕТНЫЕ, ПОКРЫТЫЕ ПАРКЕТНЫМ ЛАКОМ, ОБЛИЦОВАННЫЕ ПЛАНКАМИ ИЗ ДРЕВЕСИНЫ: ДУБ, ЯСЕНЬ, КЛЕН</v>
      </c>
      <c r="D113" s="45" t="str">
        <f>Source!H84</f>
        <v>м2</v>
      </c>
      <c r="E113" s="8">
        <f>ROUND(Source!I84,6)</f>
        <v>84.552</v>
      </c>
      <c r="F113" s="25">
        <f>IF(Source!AL84=0,Source!AK84,Source!AL84)</f>
        <v>258.06</v>
      </c>
      <c r="G113" s="46">
        <f>Source!DD84</f>
      </c>
      <c r="H113" s="8">
        <f>Source!AW84</f>
        <v>1</v>
      </c>
      <c r="I113" s="25">
        <f>ROUND((Source!CR84/IF(Source!BB84&lt;&gt;0,Source!BB84,1)*Source!I84),2)+ROUND((Source!CQ84/IF(Source!BC84&lt;&gt;0,Source!BC84,1)*Source!I84),2)+ROUND((Source!CT84/IF(Source!BA84&lt;&gt;0,Source!BA84,1)*Source!I84),2)</f>
        <v>21819.49</v>
      </c>
      <c r="J113" s="8">
        <f>Source!BC84</f>
        <v>4.21</v>
      </c>
      <c r="K113" s="25">
        <f>Source!O84</f>
        <v>91860.05</v>
      </c>
      <c r="O113">
        <f>IF(Source!BI84=1,(ROUND((Source!CR84/IF(Source!BB84&lt;&gt;0,Source!BB84,1)*Source!I84),2)+ROUND((Source!CQ84/IF(Source!BC84&lt;&gt;0,Source!BC84,1)*Source!I84),2)+ROUND((Source!CT84/IF(Source!BA84&lt;&gt;0,Source!BA84,1)*Source!I84),2)),0)</f>
        <v>21819.49</v>
      </c>
      <c r="P113">
        <f>IF(Source!BI84=2,(ROUND((Source!CR84/IF(Source!BB84&lt;&gt;0,Source!BB84,1)*Source!I84),2)+ROUND((Source!CQ84/IF(Source!BC84&lt;&gt;0,Source!BC84,1)*Source!I84),2)+ROUND((Source!CT84/IF(Source!BA84&lt;&gt;0,Source!BA84,1)*Source!I84),2)),0)</f>
        <v>0</v>
      </c>
      <c r="Q113">
        <f>IF(Source!BI84=3,(ROUND((Source!CR84/IF(Source!BB84&lt;&gt;0,Source!BB84,1)*Source!I84),2)+ROUND((Source!CQ84/IF(Source!BC84&lt;&gt;0,Source!BC84,1)*Source!I84),2)+ROUND((Source!CT84/IF(Source!BA84&lt;&gt;0,Source!BA84,1)*Source!I84),2)),0)</f>
        <v>0</v>
      </c>
      <c r="R113">
        <f>IF(Source!BI84=4,(ROUND((Source!CR84/IF(Source!BB84&lt;&gt;0,Source!BB84,1)*Source!I84),2)+ROUND((Source!CQ84/IF(Source!BC84&lt;&gt;0,Source!BC84,1)*Source!I84),2)+ROUND((Source!CT84/IF(Source!BA84&lt;&gt;0,Source!BA84,1)*Source!I84),2)),0)</f>
        <v>0</v>
      </c>
      <c r="U113">
        <f>IF(Source!BI84=1,Source!O84+Source!X84+Source!Y84,0)</f>
        <v>91860.05</v>
      </c>
      <c r="V113">
        <f>IF(Source!BI84=2,Source!O84+Source!X84+Source!Y84,0)</f>
        <v>0</v>
      </c>
      <c r="W113">
        <f>IF(Source!BI84=3,Source!O84+Source!X84+Source!Y84,0)</f>
        <v>0</v>
      </c>
      <c r="X113">
        <f>IF(Source!BI84=4,Source!O84+Source!X84+Source!Y84,0)</f>
        <v>0</v>
      </c>
      <c r="Y113">
        <v>15</v>
      </c>
    </row>
    <row r="114" spans="1:11" ht="12.75">
      <c r="A114" s="8"/>
      <c r="B114" s="8"/>
      <c r="C114" s="8" t="s">
        <v>512</v>
      </c>
      <c r="D114" s="8" t="s">
        <v>513</v>
      </c>
      <c r="E114" s="8">
        <f>Source!DN83</f>
        <v>104</v>
      </c>
      <c r="F114" s="8"/>
      <c r="G114" s="8"/>
      <c r="H114" s="8"/>
      <c r="I114" s="25">
        <f>ROUND((E114/100)*ROUND((Source!CT83/IF(Source!BA83&lt;&gt;0,Source!BA83,1)*Source!I83),2),2)</f>
        <v>397.91</v>
      </c>
      <c r="J114" s="8">
        <f>Source!AT83</f>
        <v>95</v>
      </c>
      <c r="K114" s="25">
        <f>Source!X83</f>
        <v>4488.97</v>
      </c>
    </row>
    <row r="115" spans="1:11" ht="12.75">
      <c r="A115" s="8"/>
      <c r="B115" s="8"/>
      <c r="C115" s="8" t="s">
        <v>514</v>
      </c>
      <c r="D115" s="8" t="s">
        <v>513</v>
      </c>
      <c r="E115" s="8">
        <f>Source!DO83</f>
        <v>70</v>
      </c>
      <c r="F115" s="8"/>
      <c r="G115" s="8"/>
      <c r="H115" s="8"/>
      <c r="I115" s="25">
        <f>ROUND((E115/100)*ROUND((Source!CT83/IF(Source!BA83&lt;&gt;0,Source!BA83,1)*Source!I83),2),2)</f>
        <v>267.83</v>
      </c>
      <c r="J115" s="8">
        <f>Source!AU83</f>
        <v>45</v>
      </c>
      <c r="K115" s="25">
        <f>Source!Y83</f>
        <v>2126.35</v>
      </c>
    </row>
    <row r="116" spans="1:11" ht="12.75">
      <c r="A116" s="8"/>
      <c r="B116" s="8"/>
      <c r="C116" s="8" t="s">
        <v>515</v>
      </c>
      <c r="D116" s="8" t="s">
        <v>513</v>
      </c>
      <c r="E116" s="8">
        <v>175</v>
      </c>
      <c r="F116" s="8"/>
      <c r="G116" s="8"/>
      <c r="H116" s="8"/>
      <c r="I116" s="25">
        <f>ROUND(ROUND((Source!CS83/IF(Source!BS83&lt;&gt;0,Source!BS83,1)*Source!I83),2)*1.75,2)</f>
        <v>20.53</v>
      </c>
      <c r="J116" s="8">
        <v>178</v>
      </c>
      <c r="K116" s="25">
        <f>ROUND(Source!R83*J116/100,2)</f>
        <v>257.76</v>
      </c>
    </row>
    <row r="117" spans="1:11" ht="12.75">
      <c r="A117" s="48"/>
      <c r="B117" s="48"/>
      <c r="C117" s="48" t="s">
        <v>516</v>
      </c>
      <c r="D117" s="48" t="s">
        <v>517</v>
      </c>
      <c r="E117" s="48">
        <f>Source!AQ83</f>
        <v>31.7</v>
      </c>
      <c r="F117" s="48"/>
      <c r="G117" s="49" t="str">
        <f>Source!DI83</f>
        <v>*1,15</v>
      </c>
      <c r="H117" s="48">
        <f>Source!AV83</f>
        <v>1.047</v>
      </c>
      <c r="I117" s="50">
        <f>ROUND(Source!U83,2)</f>
        <v>31.03</v>
      </c>
      <c r="J117" s="48"/>
      <c r="K117" s="48"/>
    </row>
    <row r="118" spans="9:24" ht="12.75">
      <c r="I118" s="51">
        <f>ROUND((Source!CT83/IF(Source!BA83&lt;&gt;0,Source!BA83,1)*Source!I83),2)+ROUND((Source!CR83/IF(Source!BB83&lt;&gt;0,Source!BB83,1)*Source!I83),2)+SUM(I112:I116)</f>
        <v>23137.010000000002</v>
      </c>
      <c r="J118" s="12"/>
      <c r="K118" s="51">
        <f>Source!S83+Source!Q83+SUM(K112:K116)</f>
        <v>104659.75</v>
      </c>
      <c r="L118">
        <f>ROUND((Source!CT83/IF(Source!BA83&lt;&gt;0,Source!BA83,1)*Source!I83),2)</f>
        <v>382.61</v>
      </c>
      <c r="M118" s="26">
        <f>I118</f>
        <v>23137.010000000002</v>
      </c>
      <c r="N118" s="26">
        <f>K118</f>
        <v>104659.75</v>
      </c>
      <c r="O118">
        <f>ROUND(IF(Source!BI83=1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1317.52</v>
      </c>
      <c r="P118">
        <f>ROUND(IF(Source!BI83=2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0</v>
      </c>
      <c r="Q118">
        <f>ROUND(IF(Source!BI83=3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0</v>
      </c>
      <c r="R118">
        <f>ROUND(IF(Source!BI83=4,(ROUND((Source!CT83/IF(Source!BA83&lt;&gt;0,Source!BA83,1)*Source!I83),2)+ROUND((Source!CR83/IF(Source!BB83&lt;&gt;0,Source!BB83,1)*Source!I83),2)+ROUND((Source!CQ83/IF(Source!BC83&lt;&gt;0,Source!BC83,1)*Source!I83),2)+((Source!DN83/100)*ROUND((Source!CT83/IF(Source!BA83&lt;&gt;0,Source!BA83,1)*Source!I83),2))+((Source!DO83/100)*ROUND((Source!CT83/IF(Source!BA83&lt;&gt;0,Source!BA83,1)*Source!I83),2))+(ROUND((Source!CS83/IF(Source!BS83&lt;&gt;0,Source!BS83,1)*Source!I83),2)*1.75)),0),2)</f>
        <v>0</v>
      </c>
      <c r="U118">
        <f>IF(Source!BI83=1,Source!O83+Source!X83+Source!Y83+Source!R83*178/100,0)</f>
        <v>12799.7018</v>
      </c>
      <c r="V118">
        <f>IF(Source!BI83=2,Source!O83+Source!X83+Source!Y83+Source!R83*178/100,0)</f>
        <v>0</v>
      </c>
      <c r="W118">
        <f>IF(Source!BI83=3,Source!O83+Source!X83+Source!Y83+Source!R83*178/100,0)</f>
        <v>0</v>
      </c>
      <c r="X118">
        <f>IF(Source!BI83=4,Source!O83+Source!X83+Source!Y83+Source!R83*178/100,0)</f>
        <v>0</v>
      </c>
    </row>
    <row r="119" spans="1:25" ht="24">
      <c r="A119" s="44" t="str">
        <f>Source!E85</f>
        <v>3</v>
      </c>
      <c r="B119" s="44" t="str">
        <f>Source!F85</f>
        <v>6.57-3-1</v>
      </c>
      <c r="C119" s="23" t="str">
        <f>Source!G85</f>
        <v>РАЗБОРКА ДЕРЕВЯННЫХ ПЛИНТУСОВ</v>
      </c>
      <c r="D119" s="45" t="str">
        <f>Source!H85</f>
        <v>100 м</v>
      </c>
      <c r="E119" s="8">
        <f>ROUND(Source!I85,6)</f>
        <v>0.68</v>
      </c>
      <c r="F119" s="8"/>
      <c r="G119" s="8"/>
      <c r="H119" s="8"/>
      <c r="I119" s="8"/>
      <c r="J119" s="8"/>
      <c r="K119" s="8"/>
      <c r="Y119">
        <v>16</v>
      </c>
    </row>
    <row r="120" spans="1:11" ht="12.75">
      <c r="A120" s="8"/>
      <c r="B120" s="8"/>
      <c r="C120" s="8" t="s">
        <v>508</v>
      </c>
      <c r="D120" s="8"/>
      <c r="E120" s="8"/>
      <c r="F120" s="25">
        <f>Source!AO85</f>
        <v>38.53</v>
      </c>
      <c r="G120" s="46">
        <f>Source!DG85</f>
      </c>
      <c r="H120" s="8">
        <f>Source!AV85</f>
        <v>1.047</v>
      </c>
      <c r="I120" s="25">
        <f>ROUND((Source!CT85/IF(Source!BA85&lt;&gt;0,Source!BA85,1)*Source!I85),2)</f>
        <v>27.43</v>
      </c>
      <c r="J120" s="8">
        <f>Source!BA85</f>
        <v>12.35</v>
      </c>
      <c r="K120" s="25">
        <f>Source!S85</f>
        <v>338.78</v>
      </c>
    </row>
    <row r="121" spans="1:11" ht="12.75">
      <c r="A121" s="8"/>
      <c r="B121" s="8"/>
      <c r="C121" s="8" t="s">
        <v>512</v>
      </c>
      <c r="D121" s="8" t="s">
        <v>513</v>
      </c>
      <c r="E121" s="8">
        <f>Source!DN85</f>
        <v>80</v>
      </c>
      <c r="F121" s="8"/>
      <c r="G121" s="8"/>
      <c r="H121" s="8"/>
      <c r="I121" s="25">
        <f>ROUND((E121/100)*ROUND((Source!CT85/IF(Source!BA85&lt;&gt;0,Source!BA85,1)*Source!I85),2),2)</f>
        <v>21.94</v>
      </c>
      <c r="J121" s="8">
        <f>Source!AT85</f>
        <v>77</v>
      </c>
      <c r="K121" s="25">
        <f>Source!X85</f>
        <v>260.86</v>
      </c>
    </row>
    <row r="122" spans="1:11" ht="12.75">
      <c r="A122" s="8"/>
      <c r="B122" s="8"/>
      <c r="C122" s="8" t="s">
        <v>514</v>
      </c>
      <c r="D122" s="8" t="s">
        <v>513</v>
      </c>
      <c r="E122" s="8">
        <f>Source!DO85</f>
        <v>55</v>
      </c>
      <c r="F122" s="8"/>
      <c r="G122" s="8"/>
      <c r="H122" s="8"/>
      <c r="I122" s="25">
        <f>ROUND((E122/100)*ROUND((Source!CT85/IF(Source!BA85&lt;&gt;0,Source!BA85,1)*Source!I85),2),2)</f>
        <v>15.09</v>
      </c>
      <c r="J122" s="8">
        <f>Source!AU85</f>
        <v>45</v>
      </c>
      <c r="K122" s="25">
        <f>Source!Y85</f>
        <v>152.45</v>
      </c>
    </row>
    <row r="123" spans="1:11" ht="12.75">
      <c r="A123" s="48"/>
      <c r="B123" s="48"/>
      <c r="C123" s="48" t="s">
        <v>516</v>
      </c>
      <c r="D123" s="48" t="s">
        <v>517</v>
      </c>
      <c r="E123" s="48">
        <f>Source!AQ85</f>
        <v>3.77</v>
      </c>
      <c r="F123" s="48"/>
      <c r="G123" s="49">
        <f>Source!DI85</f>
      </c>
      <c r="H123" s="48">
        <f>Source!AV85</f>
        <v>1.047</v>
      </c>
      <c r="I123" s="50">
        <f>ROUND(Source!U85,2)</f>
        <v>2.68</v>
      </c>
      <c r="J123" s="48"/>
      <c r="K123" s="48"/>
    </row>
    <row r="124" spans="9:24" ht="12.75">
      <c r="I124" s="51">
        <f>ROUND((Source!CT85/IF(Source!BA85&lt;&gt;0,Source!BA85,1)*Source!I85),2)+ROUND((Source!CR85/IF(Source!BB85&lt;&gt;0,Source!BB85,1)*Source!I85),2)+SUM(I121:I122)</f>
        <v>64.46000000000001</v>
      </c>
      <c r="J124" s="12"/>
      <c r="K124" s="51">
        <f>Source!S85+Source!Q85+SUM(K121:K122)</f>
        <v>752.0899999999999</v>
      </c>
      <c r="L124">
        <f>ROUND((Source!CT85/IF(Source!BA85&lt;&gt;0,Source!BA85,1)*Source!I85),2)</f>
        <v>27.43</v>
      </c>
      <c r="M124" s="26">
        <f>I124</f>
        <v>64.46000000000001</v>
      </c>
      <c r="N124" s="26">
        <f>K124</f>
        <v>752.0899999999999</v>
      </c>
      <c r="O124">
        <f>ROUND(IF(Source!BI85=1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64.46</v>
      </c>
      <c r="P124">
        <f>ROUND(IF(Source!BI85=2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0</v>
      </c>
      <c r="Q124">
        <f>ROUND(IF(Source!BI85=3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0</v>
      </c>
      <c r="R124">
        <f>ROUND(IF(Source!BI85=4,(ROUND((Source!CT85/IF(Source!BA85&lt;&gt;0,Source!BA85,1)*Source!I85),2)+ROUND((Source!CR85/IF(Source!BB85&lt;&gt;0,Source!BB85,1)*Source!I85),2)+ROUND((Source!CQ85/IF(Source!BC85&lt;&gt;0,Source!BC85,1)*Source!I85),2)+((Source!DN85/100)*ROUND((Source!CT85/IF(Source!BA85&lt;&gt;0,Source!BA85,1)*Source!I85),2))+((Source!DO85/100)*ROUND((Source!CT85/IF(Source!BA85&lt;&gt;0,Source!BA85,1)*Source!I85),2))+(ROUND((Source!CS85/IF(Source!BS85&lt;&gt;0,Source!BS85,1)*Source!I85),2)*1.75)),0),2)</f>
        <v>0</v>
      </c>
      <c r="U124">
        <f>IF(Source!BI85=1,Source!O85+Source!X85+Source!Y85+Source!R85*178/100,0)</f>
        <v>752.0899999999999</v>
      </c>
      <c r="V124">
        <f>IF(Source!BI85=2,Source!O85+Source!X85+Source!Y85+Source!R85*178/100,0)</f>
        <v>0</v>
      </c>
      <c r="W124">
        <f>IF(Source!BI85=3,Source!O85+Source!X85+Source!Y85+Source!R85*178/100,0)</f>
        <v>0</v>
      </c>
      <c r="X124">
        <f>IF(Source!BI85=4,Source!O85+Source!X85+Source!Y85+Source!R85*178/100,0)</f>
        <v>0</v>
      </c>
    </row>
    <row r="125" spans="1:25" ht="36">
      <c r="A125" s="44" t="str">
        <f>Source!E86</f>
        <v>4</v>
      </c>
      <c r="B125" s="44" t="str">
        <f>Source!F86</f>
        <v>3.11-29-1</v>
      </c>
      <c r="C125" s="23" t="str">
        <f>Source!G86</f>
        <v>УСТРОЙСТВО ПЛИНТУСОВ ПОЛИВИНИЛХЛОРИДНЫХ НА КЛЕЕ КН-2</v>
      </c>
      <c r="D125" s="45" t="str">
        <f>Source!H86</f>
        <v>100 м</v>
      </c>
      <c r="E125" s="8">
        <f>ROUND(Source!I86,6)</f>
        <v>0.68</v>
      </c>
      <c r="F125" s="8"/>
      <c r="G125" s="8"/>
      <c r="H125" s="8"/>
      <c r="I125" s="8"/>
      <c r="J125" s="8"/>
      <c r="K125" s="8"/>
      <c r="Y125">
        <v>17</v>
      </c>
    </row>
    <row r="126" spans="1:11" ht="12.75">
      <c r="A126" s="8"/>
      <c r="B126" s="8"/>
      <c r="C126" s="8" t="s">
        <v>508</v>
      </c>
      <c r="D126" s="8"/>
      <c r="E126" s="8"/>
      <c r="F126" s="25">
        <f>Source!AO86</f>
        <v>115.07</v>
      </c>
      <c r="G126" s="46" t="str">
        <f>Source!DG86</f>
        <v>*1,15</v>
      </c>
      <c r="H126" s="8">
        <f>Source!AV86</f>
        <v>1.047</v>
      </c>
      <c r="I126" s="25">
        <f>ROUND((Source!CT86/IF(Source!BA86&lt;&gt;0,Source!BA86,1)*Source!I86),2)</f>
        <v>94.21</v>
      </c>
      <c r="J126" s="8">
        <f>Source!BA86</f>
        <v>12.35</v>
      </c>
      <c r="K126" s="25">
        <f>Source!S86</f>
        <v>1163.54</v>
      </c>
    </row>
    <row r="127" spans="1:11" ht="12.75">
      <c r="A127" s="8"/>
      <c r="B127" s="8"/>
      <c r="C127" s="8" t="s">
        <v>509</v>
      </c>
      <c r="D127" s="8"/>
      <c r="E127" s="8"/>
      <c r="F127" s="25">
        <f>Source!AM86</f>
        <v>2.23</v>
      </c>
      <c r="G127" s="46" t="str">
        <f>Source!DE86</f>
        <v>*1,25</v>
      </c>
      <c r="H127" s="8">
        <f>Source!AV86</f>
        <v>1.047</v>
      </c>
      <c r="I127" s="25">
        <f>ROUND((Source!CR86/IF(Source!BB86&lt;&gt;0,Source!BB86,1)*Source!I86),2)</f>
        <v>1.98</v>
      </c>
      <c r="J127" s="8">
        <f>Source!BB86</f>
        <v>7.38</v>
      </c>
      <c r="K127" s="25">
        <f>Source!Q86</f>
        <v>14.65</v>
      </c>
    </row>
    <row r="128" spans="1:12" ht="12.75">
      <c r="A128" s="8"/>
      <c r="B128" s="8"/>
      <c r="C128" s="8" t="s">
        <v>510</v>
      </c>
      <c r="D128" s="8"/>
      <c r="E128" s="8"/>
      <c r="F128" s="25">
        <f>Source!AN86</f>
        <v>0.53</v>
      </c>
      <c r="G128" s="46" t="str">
        <f>Source!DF86</f>
        <v>*1,25</v>
      </c>
      <c r="H128" s="8">
        <f>Source!AV86</f>
        <v>1.047</v>
      </c>
      <c r="I128" s="47" t="str">
        <f>CONCATENATE("(",TEXT(+ROUND((Source!CS86/IF(J128&lt;&gt;0,J128,1)*Source!I86),2),"0,00"),")")</f>
        <v>(0,47)</v>
      </c>
      <c r="J128" s="8">
        <f>Source!BS86</f>
        <v>12.35</v>
      </c>
      <c r="K128" s="47" t="str">
        <f>CONCATENATE("(",TEXT(+Source!R86,"0,00"),")")</f>
        <v>(5,83)</v>
      </c>
      <c r="L128">
        <f>ROUND(IF(J128&lt;&gt;0,Source!R86/J128,Source!R86),2)</f>
        <v>0.47</v>
      </c>
    </row>
    <row r="129" spans="1:25" ht="24">
      <c r="A129" s="44" t="str">
        <f>Source!E87</f>
        <v>4,1</v>
      </c>
      <c r="B129" s="44" t="str">
        <f>Source!F87</f>
        <v>1.1-1-394</v>
      </c>
      <c r="C129" s="23" t="str">
        <f>Source!G87</f>
        <v>КЛЕЙ МАСТИКА (РЕЗИНОВЫЙ), КН-2</v>
      </c>
      <c r="D129" s="45" t="str">
        <f>Source!H87</f>
        <v>т</v>
      </c>
      <c r="E129" s="8">
        <f>ROUND(Source!I87,6)</f>
        <v>0.003502</v>
      </c>
      <c r="F129" s="25">
        <f>IF(Source!AL87=0,Source!AK87,Source!AL87)</f>
        <v>9989.9998</v>
      </c>
      <c r="G129" s="46">
        <f>Source!DD87</f>
      </c>
      <c r="H129" s="8">
        <f>Source!AW87</f>
        <v>1</v>
      </c>
      <c r="I129" s="25">
        <f>ROUND((Source!CR87/IF(Source!BB87&lt;&gt;0,Source!BB87,1)*Source!I87),2)+ROUND((Source!CQ87/IF(Source!BC87&lt;&gt;0,Source!BC87,1)*Source!I87),2)+ROUND((Source!CT87/IF(Source!BA87&lt;&gt;0,Source!BA87,1)*Source!I87),2)</f>
        <v>34.98</v>
      </c>
      <c r="J129" s="8">
        <f>Source!BC87</f>
        <v>10.42</v>
      </c>
      <c r="K129" s="25">
        <f>Source!O87</f>
        <v>364.54</v>
      </c>
      <c r="O129">
        <f>IF(Source!BI87=1,(ROUND((Source!CR87/IF(Source!BB87&lt;&gt;0,Source!BB87,1)*Source!I87),2)+ROUND((Source!CQ87/IF(Source!BC87&lt;&gt;0,Source!BC87,1)*Source!I87),2)+ROUND((Source!CT87/IF(Source!BA87&lt;&gt;0,Source!BA87,1)*Source!I87),2)),0)</f>
        <v>34.98</v>
      </c>
      <c r="P129">
        <f>IF(Source!BI87=2,(ROUND((Source!CR87/IF(Source!BB87&lt;&gt;0,Source!BB87,1)*Source!I87),2)+ROUND((Source!CQ87/IF(Source!BC87&lt;&gt;0,Source!BC87,1)*Source!I87),2)+ROUND((Source!CT87/IF(Source!BA87&lt;&gt;0,Source!BA87,1)*Source!I87),2)),0)</f>
        <v>0</v>
      </c>
      <c r="Q129">
        <f>IF(Source!BI87=3,(ROUND((Source!CR87/IF(Source!BB87&lt;&gt;0,Source!BB87,1)*Source!I87),2)+ROUND((Source!CQ87/IF(Source!BC87&lt;&gt;0,Source!BC87,1)*Source!I87),2)+ROUND((Source!CT87/IF(Source!BA87&lt;&gt;0,Source!BA87,1)*Source!I87),2)),0)</f>
        <v>0</v>
      </c>
      <c r="R129">
        <f>IF(Source!BI87=4,(ROUND((Source!CR87/IF(Source!BB87&lt;&gt;0,Source!BB87,1)*Source!I87),2)+ROUND((Source!CQ87/IF(Source!BC87&lt;&gt;0,Source!BC87,1)*Source!I87),2)+ROUND((Source!CT87/IF(Source!BA87&lt;&gt;0,Source!BA87,1)*Source!I87),2)),0)</f>
        <v>0</v>
      </c>
      <c r="U129">
        <f>IF(Source!BI87=1,Source!O87+Source!X87+Source!Y87,0)</f>
        <v>364.54</v>
      </c>
      <c r="V129">
        <f>IF(Source!BI87=2,Source!O87+Source!X87+Source!Y87,0)</f>
        <v>0</v>
      </c>
      <c r="W129">
        <f>IF(Source!BI87=3,Source!O87+Source!X87+Source!Y87,0)</f>
        <v>0</v>
      </c>
      <c r="X129">
        <f>IF(Source!BI87=4,Source!O87+Source!X87+Source!Y87,0)</f>
        <v>0</v>
      </c>
      <c r="Y129">
        <v>18</v>
      </c>
    </row>
    <row r="130" spans="1:25" ht="60">
      <c r="A130" s="44" t="str">
        <f>Source!E88</f>
        <v>4,2</v>
      </c>
      <c r="B130" s="44" t="str">
        <f>Source!F88</f>
        <v>1.1-1-288</v>
      </c>
      <c r="C130" s="23" t="str">
        <f>Source!G88</f>
        <v>ПЛИНТУСЫ ПОЛИВИНИЛХЛОРИДНЫЕ ЭЛЕКТРОТЕХНИЧЕСКИЕ ДЛЯ ПРОКЛАДКИ ПРОВОДОВ, РАЗМЕР 25Х45 ММ</v>
      </c>
      <c r="D130" s="45" t="str">
        <f>Source!H88</f>
        <v>м</v>
      </c>
      <c r="E130" s="8">
        <f>ROUND(Source!I88,6)</f>
        <v>68.68</v>
      </c>
      <c r="F130" s="25">
        <f>IF(Source!AL88=0,Source!AK88,Source!AL88)</f>
        <v>11.3</v>
      </c>
      <c r="G130" s="46">
        <f>Source!DD88</f>
      </c>
      <c r="H130" s="8">
        <f>Source!AW88</f>
        <v>1</v>
      </c>
      <c r="I130" s="25">
        <f>ROUND((Source!CR88/IF(Source!BB88&lt;&gt;0,Source!BB88,1)*Source!I88),2)+ROUND((Source!CQ88/IF(Source!BC88&lt;&gt;0,Source!BC88,1)*Source!I88),2)+ROUND((Source!CT88/IF(Source!BA88&lt;&gt;0,Source!BA88,1)*Source!I88),2)</f>
        <v>776.08</v>
      </c>
      <c r="J130" s="8">
        <f>Source!BC88</f>
        <v>1.92</v>
      </c>
      <c r="K130" s="25">
        <f>Source!O88</f>
        <v>1490.08</v>
      </c>
      <c r="O130">
        <f>IF(Source!BI88=1,(ROUND((Source!CR88/IF(Source!BB88&lt;&gt;0,Source!BB88,1)*Source!I88),2)+ROUND((Source!CQ88/IF(Source!BC88&lt;&gt;0,Source!BC88,1)*Source!I88),2)+ROUND((Source!CT88/IF(Source!BA88&lt;&gt;0,Source!BA88,1)*Source!I88),2)),0)</f>
        <v>776.08</v>
      </c>
      <c r="P130">
        <f>IF(Source!BI88=2,(ROUND((Source!CR88/IF(Source!BB88&lt;&gt;0,Source!BB88,1)*Source!I88),2)+ROUND((Source!CQ88/IF(Source!BC88&lt;&gt;0,Source!BC88,1)*Source!I88),2)+ROUND((Source!CT88/IF(Source!BA88&lt;&gt;0,Source!BA88,1)*Source!I88),2)),0)</f>
        <v>0</v>
      </c>
      <c r="Q130">
        <f>IF(Source!BI88=3,(ROUND((Source!CR88/IF(Source!BB88&lt;&gt;0,Source!BB88,1)*Source!I88),2)+ROUND((Source!CQ88/IF(Source!BC88&lt;&gt;0,Source!BC88,1)*Source!I88),2)+ROUND((Source!CT88/IF(Source!BA88&lt;&gt;0,Source!BA88,1)*Source!I88),2)),0)</f>
        <v>0</v>
      </c>
      <c r="R130">
        <f>IF(Source!BI88=4,(ROUND((Source!CR88/IF(Source!BB88&lt;&gt;0,Source!BB88,1)*Source!I88),2)+ROUND((Source!CQ88/IF(Source!BC88&lt;&gt;0,Source!BC88,1)*Source!I88),2)+ROUND((Source!CT88/IF(Source!BA88&lt;&gt;0,Source!BA88,1)*Source!I88),2)),0)</f>
        <v>0</v>
      </c>
      <c r="U130">
        <f>IF(Source!BI88=1,Source!O88+Source!X88+Source!Y88,0)</f>
        <v>1490.08</v>
      </c>
      <c r="V130">
        <f>IF(Source!BI88=2,Source!O88+Source!X88+Source!Y88,0)</f>
        <v>0</v>
      </c>
      <c r="W130">
        <f>IF(Source!BI88=3,Source!O88+Source!X88+Source!Y88,0)</f>
        <v>0</v>
      </c>
      <c r="X130">
        <f>IF(Source!BI88=4,Source!O88+Source!X88+Source!Y88,0)</f>
        <v>0</v>
      </c>
      <c r="Y130">
        <v>19</v>
      </c>
    </row>
    <row r="131" spans="1:11" ht="12.75">
      <c r="A131" s="8"/>
      <c r="B131" s="8"/>
      <c r="C131" s="8" t="s">
        <v>512</v>
      </c>
      <c r="D131" s="8" t="s">
        <v>513</v>
      </c>
      <c r="E131" s="8">
        <f>Source!DN86</f>
        <v>104</v>
      </c>
      <c r="F131" s="8"/>
      <c r="G131" s="8"/>
      <c r="H131" s="8"/>
      <c r="I131" s="25">
        <f>ROUND((E131/100)*ROUND((Source!CT86/IF(Source!BA86&lt;&gt;0,Source!BA86,1)*Source!I86),2),2)</f>
        <v>97.98</v>
      </c>
      <c r="J131" s="8">
        <f>Source!AT86</f>
        <v>95</v>
      </c>
      <c r="K131" s="25">
        <f>Source!X86</f>
        <v>1105.36</v>
      </c>
    </row>
    <row r="132" spans="1:11" ht="12.75">
      <c r="A132" s="8"/>
      <c r="B132" s="8"/>
      <c r="C132" s="8" t="s">
        <v>514</v>
      </c>
      <c r="D132" s="8" t="s">
        <v>513</v>
      </c>
      <c r="E132" s="8">
        <f>Source!DO86</f>
        <v>70</v>
      </c>
      <c r="F132" s="8"/>
      <c r="G132" s="8"/>
      <c r="H132" s="8"/>
      <c r="I132" s="25">
        <f>ROUND((E132/100)*ROUND((Source!CT86/IF(Source!BA86&lt;&gt;0,Source!BA86,1)*Source!I86),2),2)</f>
        <v>65.95</v>
      </c>
      <c r="J132" s="8">
        <f>Source!AU86</f>
        <v>45</v>
      </c>
      <c r="K132" s="25">
        <f>Source!Y86</f>
        <v>523.59</v>
      </c>
    </row>
    <row r="133" spans="1:11" ht="12.75">
      <c r="A133" s="8"/>
      <c r="B133" s="8"/>
      <c r="C133" s="8" t="s">
        <v>515</v>
      </c>
      <c r="D133" s="8" t="s">
        <v>513</v>
      </c>
      <c r="E133" s="8">
        <v>175</v>
      </c>
      <c r="F133" s="8"/>
      <c r="G133" s="8"/>
      <c r="H133" s="8"/>
      <c r="I133" s="25">
        <f>ROUND(ROUND((Source!CS86/IF(Source!BS86&lt;&gt;0,Source!BS86,1)*Source!I86),2)*1.75,2)</f>
        <v>0.82</v>
      </c>
      <c r="J133" s="8">
        <v>178</v>
      </c>
      <c r="K133" s="25">
        <f>ROUND(Source!R86*J133/100,2)</f>
        <v>10.38</v>
      </c>
    </row>
    <row r="134" spans="1:11" ht="12.75">
      <c r="A134" s="48"/>
      <c r="B134" s="48"/>
      <c r="C134" s="48" t="s">
        <v>516</v>
      </c>
      <c r="D134" s="48" t="s">
        <v>517</v>
      </c>
      <c r="E134" s="48">
        <f>Source!AQ86</f>
        <v>8.99</v>
      </c>
      <c r="F134" s="48"/>
      <c r="G134" s="49" t="str">
        <f>Source!DI86</f>
        <v>*1,15</v>
      </c>
      <c r="H134" s="48">
        <f>Source!AV86</f>
        <v>1.047</v>
      </c>
      <c r="I134" s="50">
        <f>ROUND(Source!U86,2)</f>
        <v>7.36</v>
      </c>
      <c r="J134" s="48"/>
      <c r="K134" s="48"/>
    </row>
    <row r="135" spans="9:24" ht="12.75">
      <c r="I135" s="51">
        <f>ROUND((Source!CT86/IF(Source!BA86&lt;&gt;0,Source!BA86,1)*Source!I86),2)+ROUND((Source!CR86/IF(Source!BB86&lt;&gt;0,Source!BB86,1)*Source!I86),2)+SUM(I129:I133)</f>
        <v>1072.0000000000002</v>
      </c>
      <c r="J135" s="12"/>
      <c r="K135" s="51">
        <f>Source!S86+Source!Q86+SUM(K129:K133)</f>
        <v>4672.139999999999</v>
      </c>
      <c r="L135">
        <f>ROUND((Source!CT86/IF(Source!BA86&lt;&gt;0,Source!BA86,1)*Source!I86),2)</f>
        <v>94.21</v>
      </c>
      <c r="M135" s="26">
        <f>I135</f>
        <v>1072.0000000000002</v>
      </c>
      <c r="N135" s="26">
        <f>K135</f>
        <v>4672.139999999999</v>
      </c>
      <c r="O135">
        <f>ROUND(IF(Source!BI86=1,(ROUND((Source!CT86/IF(Source!BA86&lt;&gt;0,Source!BA86,1)*Source!I86),2)+ROUND((Source!CR86/IF(Source!BB86&lt;&gt;0,Source!BB86,1)*Source!I86),2)+ROUND((Source!CQ86/IF(Source!BC86&lt;&gt;0,Source!BC86,1)*Source!I86),2)+((Source!DN86/100)*ROUND((Source!CT86/IF(Source!BA86&lt;&gt;0,Source!BA86,1)*Source!I86),2))+((Source!DO86/100)*ROUND((Source!CT86/IF(Source!BA86&lt;&gt;0,Source!BA86,1)*Source!I86),2))+(ROUND((Source!CS86/IF(Source!BS86&lt;&gt;0,Source!BS86,1)*Source!I86),2)*1.75)),0),2)</f>
        <v>260.94</v>
      </c>
      <c r="P135">
        <f>ROUND(IF(Source!BI86=2,(ROUND((Source!CT86/IF(Source!BA86&lt;&gt;0,Source!BA86,1)*Source!I86),2)+ROUND((Source!CR86/IF(Source!BB86&lt;&gt;0,Source!BB86,1)*Source!I86),2)+ROUND((Source!CQ86/IF(Source!BC86&lt;&gt;0,Source!BC86,1)*Source!I86),2)+((Source!DN86/100)*ROUND((Source!CT86/IF(Source!BA86&lt;&gt;0,Source!BA86,1)*Source!I86),2))+((Source!DO86/100)*ROUND((Source!CT86/IF(Source!BA86&lt;&gt;0,Source!BA86,1)*Source!I86),2))+(ROUND((Source!CS86/IF(Source!BS86&lt;&gt;0,Source!BS86,1)*Source!I86),2)*1.75)),0),2)</f>
        <v>0</v>
      </c>
      <c r="Q135">
        <f>ROUND(IF(Source!BI86=3,(ROUND((Source!CT86/IF(Source!BA86&lt;&gt;0,Source!BA86,1)*Source!I86),2)+ROUND((Source!CR86/IF(Source!BB86&lt;&gt;0,Source!BB86,1)*Source!I86),2)+ROUND((Source!CQ86/IF(Source!BC86&lt;&gt;0,Source!BC86,1)*Source!I86),2)+((Source!DN86/100)*ROUND((Source!CT86/IF(Source!BA86&lt;&gt;0,Source!BA86,1)*Source!I86),2))+((Source!DO86/100)*ROUND((Source!CT86/IF(Source!BA86&lt;&gt;0,Source!BA86,1)*Source!I86),2))+(ROUND((Source!CS86/IF(Source!BS86&lt;&gt;0,Source!BS86,1)*Source!I86),2)*1.75)),0),2)</f>
        <v>0</v>
      </c>
      <c r="R135">
        <f>ROUND(IF(Source!BI86=4,(ROUND((Source!CT86/IF(Source!BA86&lt;&gt;0,Source!BA86,1)*Source!I86),2)+ROUND((Source!CR86/IF(Source!BB86&lt;&gt;0,Source!BB86,1)*Source!I86),2)+ROUND((Source!CQ86/IF(Source!BC86&lt;&gt;0,Source!BC86,1)*Source!I86),2)+((Source!DN86/100)*ROUND((Source!CT86/IF(Source!BA86&lt;&gt;0,Source!BA86,1)*Source!I86),2))+((Source!DO86/100)*ROUND((Source!CT86/IF(Source!BA86&lt;&gt;0,Source!BA86,1)*Source!I86),2))+(ROUND((Source!CS86/IF(Source!BS86&lt;&gt;0,Source!BS86,1)*Source!I86),2)*1.75)),0),2)</f>
        <v>0</v>
      </c>
      <c r="U135">
        <f>IF(Source!BI86=1,Source!O86+Source!X86+Source!Y86+Source!R86*178/100,0)</f>
        <v>2817.5174</v>
      </c>
      <c r="V135">
        <f>IF(Source!BI86=2,Source!O86+Source!X86+Source!Y86+Source!R86*178/100,0)</f>
        <v>0</v>
      </c>
      <c r="W135">
        <f>IF(Source!BI86=3,Source!O86+Source!X86+Source!Y86+Source!R86*178/100,0)</f>
        <v>0</v>
      </c>
      <c r="X135">
        <f>IF(Source!BI86=4,Source!O86+Source!X86+Source!Y86+Source!R86*178/100,0)</f>
        <v>0</v>
      </c>
    </row>
    <row r="136" spans="1:25" ht="24">
      <c r="A136" s="44" t="str">
        <f>Source!E89</f>
        <v>5</v>
      </c>
      <c r="B136" s="44" t="str">
        <f>Source!F89</f>
        <v>6.57-2-5</v>
      </c>
      <c r="C136" s="23" t="str">
        <f>Source!G89</f>
        <v>РАЗБОРКА ПОКРЫТИЙ ИЗ ЛИНОЛЕУМА И РЕЛИНА</v>
      </c>
      <c r="D136" s="45" t="str">
        <f>Source!H89</f>
        <v>100 м2</v>
      </c>
      <c r="E136" s="8">
        <f>ROUND(Source!I89,6)</f>
        <v>0.371</v>
      </c>
      <c r="F136" s="8"/>
      <c r="G136" s="8"/>
      <c r="H136" s="8"/>
      <c r="I136" s="8"/>
      <c r="J136" s="8"/>
      <c r="K136" s="8"/>
      <c r="Y136">
        <v>20</v>
      </c>
    </row>
    <row r="137" spans="1:11" ht="12.75">
      <c r="A137" s="8"/>
      <c r="B137" s="8"/>
      <c r="C137" s="8" t="s">
        <v>508</v>
      </c>
      <c r="D137" s="8"/>
      <c r="E137" s="8"/>
      <c r="F137" s="25">
        <f>Source!AO89</f>
        <v>116.41</v>
      </c>
      <c r="G137" s="46">
        <f>Source!DG89</f>
      </c>
      <c r="H137" s="8">
        <f>Source!AV89</f>
        <v>1.047</v>
      </c>
      <c r="I137" s="25">
        <f>ROUND((Source!CT89/IF(Source!BA89&lt;&gt;0,Source!BA89,1)*Source!I89),2)</f>
        <v>45.22</v>
      </c>
      <c r="J137" s="8">
        <f>Source!BA89</f>
        <v>12.35</v>
      </c>
      <c r="K137" s="25">
        <f>Source!S89</f>
        <v>558.44</v>
      </c>
    </row>
    <row r="138" spans="1:11" ht="12.75">
      <c r="A138" s="8"/>
      <c r="B138" s="8"/>
      <c r="C138" s="8" t="s">
        <v>512</v>
      </c>
      <c r="D138" s="8" t="s">
        <v>513</v>
      </c>
      <c r="E138" s="8">
        <f>Source!DN89</f>
        <v>80</v>
      </c>
      <c r="F138" s="8"/>
      <c r="G138" s="8"/>
      <c r="H138" s="8"/>
      <c r="I138" s="25">
        <f>ROUND((E138/100)*ROUND((Source!CT89/IF(Source!BA89&lt;&gt;0,Source!BA89,1)*Source!I89),2),2)</f>
        <v>36.18</v>
      </c>
      <c r="J138" s="8">
        <f>Source!AT89</f>
        <v>77</v>
      </c>
      <c r="K138" s="25">
        <f>Source!X89</f>
        <v>430</v>
      </c>
    </row>
    <row r="139" spans="1:11" ht="12.75">
      <c r="A139" s="8"/>
      <c r="B139" s="8"/>
      <c r="C139" s="8" t="s">
        <v>514</v>
      </c>
      <c r="D139" s="8" t="s">
        <v>513</v>
      </c>
      <c r="E139" s="8">
        <f>Source!DO89</f>
        <v>55</v>
      </c>
      <c r="F139" s="8"/>
      <c r="G139" s="8"/>
      <c r="H139" s="8"/>
      <c r="I139" s="25">
        <f>ROUND((E139/100)*ROUND((Source!CT89/IF(Source!BA89&lt;&gt;0,Source!BA89,1)*Source!I89),2),2)</f>
        <v>24.87</v>
      </c>
      <c r="J139" s="8">
        <f>Source!AU89</f>
        <v>45</v>
      </c>
      <c r="K139" s="25">
        <f>Source!Y89</f>
        <v>251.3</v>
      </c>
    </row>
    <row r="140" spans="1:11" ht="12.75">
      <c r="A140" s="48"/>
      <c r="B140" s="48"/>
      <c r="C140" s="48" t="s">
        <v>516</v>
      </c>
      <c r="D140" s="48" t="s">
        <v>517</v>
      </c>
      <c r="E140" s="48">
        <f>Source!AQ89</f>
        <v>11.39</v>
      </c>
      <c r="F140" s="48"/>
      <c r="G140" s="49">
        <f>Source!DI89</f>
      </c>
      <c r="H140" s="48">
        <f>Source!AV89</f>
        <v>1.047</v>
      </c>
      <c r="I140" s="50">
        <f>ROUND(Source!U89,2)</f>
        <v>4.42</v>
      </c>
      <c r="J140" s="48"/>
      <c r="K140" s="48"/>
    </row>
    <row r="141" spans="9:24" ht="12.75">
      <c r="I141" s="51">
        <f>ROUND((Source!CT89/IF(Source!BA89&lt;&gt;0,Source!BA89,1)*Source!I89),2)+ROUND((Source!CR89/IF(Source!BB89&lt;&gt;0,Source!BB89,1)*Source!I89),2)+SUM(I138:I139)</f>
        <v>106.27</v>
      </c>
      <c r="J141" s="12"/>
      <c r="K141" s="51">
        <f>Source!S89+Source!Q89+SUM(K138:K139)</f>
        <v>1239.74</v>
      </c>
      <c r="L141">
        <f>ROUND((Source!CT89/IF(Source!BA89&lt;&gt;0,Source!BA89,1)*Source!I89),2)</f>
        <v>45.22</v>
      </c>
      <c r="M141" s="26">
        <f>I141</f>
        <v>106.27</v>
      </c>
      <c r="N141" s="26">
        <f>K141</f>
        <v>1239.74</v>
      </c>
      <c r="O141">
        <f>ROUND(IF(Source!BI89=1,(ROUND((Source!CT89/IF(Source!BA89&lt;&gt;0,Source!BA89,1)*Source!I89),2)+ROUND((Source!CR89/IF(Source!BB89&lt;&gt;0,Source!BB89,1)*Source!I89),2)+ROUND((Source!CQ89/IF(Source!BC89&lt;&gt;0,Source!BC89,1)*Source!I89),2)+((Source!DN89/100)*ROUND((Source!CT89/IF(Source!BA89&lt;&gt;0,Source!BA89,1)*Source!I89),2))+((Source!DO89/100)*ROUND((Source!CT89/IF(Source!BA89&lt;&gt;0,Source!BA89,1)*Source!I89),2))+(ROUND((Source!CS89/IF(Source!BS89&lt;&gt;0,Source!BS89,1)*Source!I89),2)*1.75)),0),2)</f>
        <v>106.27</v>
      </c>
      <c r="P141">
        <f>ROUND(IF(Source!BI89=2,(ROUND((Source!CT89/IF(Source!BA89&lt;&gt;0,Source!BA89,1)*Source!I89),2)+ROUND((Source!CR89/IF(Source!BB89&lt;&gt;0,Source!BB89,1)*Source!I89),2)+ROUND((Source!CQ89/IF(Source!BC89&lt;&gt;0,Source!BC89,1)*Source!I89),2)+((Source!DN89/100)*ROUND((Source!CT89/IF(Source!BA89&lt;&gt;0,Source!BA89,1)*Source!I89),2))+((Source!DO89/100)*ROUND((Source!CT89/IF(Source!BA89&lt;&gt;0,Source!BA89,1)*Source!I89),2))+(ROUND((Source!CS89/IF(Source!BS89&lt;&gt;0,Source!BS89,1)*Source!I89),2)*1.75)),0),2)</f>
        <v>0</v>
      </c>
      <c r="Q141">
        <f>ROUND(IF(Source!BI89=3,(ROUND((Source!CT89/IF(Source!BA89&lt;&gt;0,Source!BA89,1)*Source!I89),2)+ROUND((Source!CR89/IF(Source!BB89&lt;&gt;0,Source!BB89,1)*Source!I89),2)+ROUND((Source!CQ89/IF(Source!BC89&lt;&gt;0,Source!BC89,1)*Source!I89),2)+((Source!DN89/100)*ROUND((Source!CT89/IF(Source!BA89&lt;&gt;0,Source!BA89,1)*Source!I89),2))+((Source!DO89/100)*ROUND((Source!CT89/IF(Source!BA89&lt;&gt;0,Source!BA89,1)*Source!I89),2))+(ROUND((Source!CS89/IF(Source!BS89&lt;&gt;0,Source!BS89,1)*Source!I89),2)*1.75)),0),2)</f>
        <v>0</v>
      </c>
      <c r="R141">
        <f>ROUND(IF(Source!BI89=4,(ROUND((Source!CT89/IF(Source!BA89&lt;&gt;0,Source!BA89,1)*Source!I89),2)+ROUND((Source!CR89/IF(Source!BB89&lt;&gt;0,Source!BB89,1)*Source!I89),2)+ROUND((Source!CQ89/IF(Source!BC89&lt;&gt;0,Source!BC89,1)*Source!I89),2)+((Source!DN89/100)*ROUND((Source!CT89/IF(Source!BA89&lt;&gt;0,Source!BA89,1)*Source!I89),2))+((Source!DO89/100)*ROUND((Source!CT89/IF(Source!BA89&lt;&gt;0,Source!BA89,1)*Source!I89),2))+(ROUND((Source!CS89/IF(Source!BS89&lt;&gt;0,Source!BS89,1)*Source!I89),2)*1.75)),0),2)</f>
        <v>0</v>
      </c>
      <c r="U141">
        <f>IF(Source!BI89=1,Source!O89+Source!X89+Source!Y89+Source!R89*178/100,0)</f>
        <v>1239.74</v>
      </c>
      <c r="V141">
        <f>IF(Source!BI89=2,Source!O89+Source!X89+Source!Y89+Source!R89*178/100,0)</f>
        <v>0</v>
      </c>
      <c r="W141">
        <f>IF(Source!BI89=3,Source!O89+Source!X89+Source!Y89+Source!R89*178/100,0)</f>
        <v>0</v>
      </c>
      <c r="X141">
        <f>IF(Source!BI89=4,Source!O89+Source!X89+Source!Y89+Source!R89*178/100,0)</f>
        <v>0</v>
      </c>
    </row>
    <row r="142" spans="1:25" ht="48">
      <c r="A142" s="44" t="str">
        <f>Source!E90</f>
        <v>6</v>
      </c>
      <c r="B142" s="44" t="str">
        <f>Source!F90</f>
        <v>3.11-42-1</v>
      </c>
      <c r="C142" s="23" t="str">
        <f>Source!G90</f>
        <v>УСТРОЙСТВО ПОКРЫТИЙ ИЗ РУЛОННОГО ЛИНОЛЕУМА ВЫСОКОЙ ИЗНОСОСТОЙКОСТИ НА КЛЕЕ СО СВАРКОЙ СТЫКОВ</v>
      </c>
      <c r="D142" s="45" t="str">
        <f>Source!H90</f>
        <v>100 м2</v>
      </c>
      <c r="E142" s="8">
        <f>ROUND(Source!I90,6)</f>
        <v>0.08</v>
      </c>
      <c r="F142" s="8"/>
      <c r="G142" s="8"/>
      <c r="H142" s="8"/>
      <c r="I142" s="8"/>
      <c r="J142" s="8"/>
      <c r="K142" s="8"/>
      <c r="Y142">
        <v>21</v>
      </c>
    </row>
    <row r="143" spans="1:11" ht="12.75">
      <c r="A143" s="8"/>
      <c r="B143" s="8"/>
      <c r="C143" s="8" t="s">
        <v>508</v>
      </c>
      <c r="D143" s="8"/>
      <c r="E143" s="8"/>
      <c r="F143" s="25">
        <f>Source!AO90</f>
        <v>611.32</v>
      </c>
      <c r="G143" s="46" t="str">
        <f>Source!DG90</f>
        <v>*1,15</v>
      </c>
      <c r="H143" s="8">
        <f>Source!AV90</f>
        <v>1.047</v>
      </c>
      <c r="I143" s="25">
        <f>ROUND((Source!CT90/IF(Source!BA90&lt;&gt;0,Source!BA90,1)*Source!I90),2)</f>
        <v>58.88</v>
      </c>
      <c r="J143" s="8">
        <f>Source!BA90</f>
        <v>12.35</v>
      </c>
      <c r="K143" s="25">
        <f>Source!S90</f>
        <v>727.23</v>
      </c>
    </row>
    <row r="144" spans="1:11" ht="12.75">
      <c r="A144" s="8"/>
      <c r="B144" s="8"/>
      <c r="C144" s="8" t="s">
        <v>509</v>
      </c>
      <c r="D144" s="8"/>
      <c r="E144" s="8"/>
      <c r="F144" s="25">
        <f>Source!AM90</f>
        <v>94.23</v>
      </c>
      <c r="G144" s="46" t="str">
        <f>Source!DE90</f>
        <v>*1,25</v>
      </c>
      <c r="H144" s="8">
        <f>Source!AV90</f>
        <v>1.047</v>
      </c>
      <c r="I144" s="25">
        <f>ROUND((Source!CR90/IF(Source!BB90&lt;&gt;0,Source!BB90,1)*Source!I90),2)</f>
        <v>9.87</v>
      </c>
      <c r="J144" s="8">
        <f>Source!BB90</f>
        <v>5.77</v>
      </c>
      <c r="K144" s="25">
        <f>Source!Q90</f>
        <v>56.93</v>
      </c>
    </row>
    <row r="145" spans="1:12" ht="12.75">
      <c r="A145" s="8"/>
      <c r="B145" s="8"/>
      <c r="C145" s="8" t="s">
        <v>510</v>
      </c>
      <c r="D145" s="8"/>
      <c r="E145" s="8"/>
      <c r="F145" s="25">
        <f>Source!AN90</f>
        <v>14.19</v>
      </c>
      <c r="G145" s="46" t="str">
        <f>Source!DF90</f>
        <v>*1,25</v>
      </c>
      <c r="H145" s="8">
        <f>Source!AV90</f>
        <v>1.047</v>
      </c>
      <c r="I145" s="47" t="str">
        <f>CONCATENATE("(",TEXT(+ROUND((Source!CS90/IF(J145&lt;&gt;0,J145,1)*Source!I90),2),"0,00"),")")</f>
        <v>(1,49)</v>
      </c>
      <c r="J145" s="8">
        <f>Source!BS90</f>
        <v>12.35</v>
      </c>
      <c r="K145" s="47" t="str">
        <f>CONCATENATE("(",TEXT(+Source!R90,"0,00"),")")</f>
        <v>(18,35)</v>
      </c>
      <c r="L145">
        <f>ROUND(IF(J145&lt;&gt;0,Source!R90/J145,Source!R90),2)</f>
        <v>1.49</v>
      </c>
    </row>
    <row r="146" spans="1:11" ht="12.75">
      <c r="A146" s="8"/>
      <c r="B146" s="8"/>
      <c r="C146" s="8" t="s">
        <v>511</v>
      </c>
      <c r="D146" s="8"/>
      <c r="E146" s="8"/>
      <c r="F146" s="25">
        <f>Source!AL90</f>
        <v>766.29</v>
      </c>
      <c r="G146" s="8">
        <f>Source!DD90</f>
      </c>
      <c r="H146" s="8">
        <f>Source!AW90</f>
        <v>1</v>
      </c>
      <c r="I146" s="25">
        <f>ROUND((Source!CQ90/IF(Source!BC90&lt;&gt;0,Source!BC90,1)*Source!I90),2)</f>
        <v>61.3</v>
      </c>
      <c r="J146" s="8">
        <f>Source!BC90</f>
        <v>2.2</v>
      </c>
      <c r="K146" s="25">
        <f>Source!P90</f>
        <v>134.87</v>
      </c>
    </row>
    <row r="147" spans="1:25" ht="12.75">
      <c r="A147" s="44" t="str">
        <f>Source!E91</f>
        <v>6,1</v>
      </c>
      <c r="B147" s="44" t="str">
        <f>Source!F91</f>
        <v>1.1-1-389</v>
      </c>
      <c r="C147" s="23" t="str">
        <f>Source!G91</f>
        <v>КЛЕЙ ДИСПЕРСНЫЙ, "АДМ-К"</v>
      </c>
      <c r="D147" s="45" t="str">
        <f>Source!H91</f>
        <v>т</v>
      </c>
      <c r="E147" s="8">
        <f>ROUND(Source!I91,6)</f>
        <v>0.002884</v>
      </c>
      <c r="F147" s="25">
        <f>IF(Source!AL91=0,Source!AK91,Source!AL91)</f>
        <v>43326.77</v>
      </c>
      <c r="G147" s="46">
        <f>Source!DD91</f>
      </c>
      <c r="H147" s="8">
        <f>Source!AW91</f>
        <v>1</v>
      </c>
      <c r="I147" s="25">
        <f>ROUND((Source!CR91/IF(Source!BB91&lt;&gt;0,Source!BB91,1)*Source!I91),2)+ROUND((Source!CQ91/IF(Source!BC91&lt;&gt;0,Source!BC91,1)*Source!I91),2)+ROUND((Source!CT91/IF(Source!BA91&lt;&gt;0,Source!BA91,1)*Source!I91),2)</f>
        <v>124.95</v>
      </c>
      <c r="J147" s="8">
        <f>Source!BC91</f>
        <v>0.97</v>
      </c>
      <c r="K147" s="25">
        <f>Source!O91</f>
        <v>121.21</v>
      </c>
      <c r="O147">
        <f>IF(Source!BI91=1,(ROUND((Source!CR91/IF(Source!BB91&lt;&gt;0,Source!BB91,1)*Source!I91),2)+ROUND((Source!CQ91/IF(Source!BC91&lt;&gt;0,Source!BC91,1)*Source!I91),2)+ROUND((Source!CT91/IF(Source!BA91&lt;&gt;0,Source!BA91,1)*Source!I91),2)),0)</f>
        <v>124.95</v>
      </c>
      <c r="P147">
        <f>IF(Source!BI91=2,(ROUND((Source!CR91/IF(Source!BB91&lt;&gt;0,Source!BB91,1)*Source!I91),2)+ROUND((Source!CQ91/IF(Source!BC91&lt;&gt;0,Source!BC91,1)*Source!I91),2)+ROUND((Source!CT91/IF(Source!BA91&lt;&gt;0,Source!BA91,1)*Source!I91),2)),0)</f>
        <v>0</v>
      </c>
      <c r="Q147">
        <f>IF(Source!BI91=3,(ROUND((Source!CR91/IF(Source!BB91&lt;&gt;0,Source!BB91,1)*Source!I91),2)+ROUND((Source!CQ91/IF(Source!BC91&lt;&gt;0,Source!BC91,1)*Source!I91),2)+ROUND((Source!CT91/IF(Source!BA91&lt;&gt;0,Source!BA91,1)*Source!I91),2)),0)</f>
        <v>0</v>
      </c>
      <c r="R147">
        <f>IF(Source!BI91=4,(ROUND((Source!CR91/IF(Source!BB91&lt;&gt;0,Source!BB91,1)*Source!I91),2)+ROUND((Source!CQ91/IF(Source!BC91&lt;&gt;0,Source!BC91,1)*Source!I91),2)+ROUND((Source!CT91/IF(Source!BA91&lt;&gt;0,Source!BA91,1)*Source!I91),2)),0)</f>
        <v>0</v>
      </c>
      <c r="U147">
        <f>IF(Source!BI91=1,Source!O91+Source!X91+Source!Y91,0)</f>
        <v>121.21</v>
      </c>
      <c r="V147">
        <f>IF(Source!BI91=2,Source!O91+Source!X91+Source!Y91,0)</f>
        <v>0</v>
      </c>
      <c r="W147">
        <f>IF(Source!BI91=3,Source!O91+Source!X91+Source!Y91,0)</f>
        <v>0</v>
      </c>
      <c r="X147">
        <f>IF(Source!BI91=4,Source!O91+Source!X91+Source!Y91,0)</f>
        <v>0</v>
      </c>
      <c r="Y147">
        <v>22</v>
      </c>
    </row>
    <row r="148" spans="1:11" ht="12.75">
      <c r="A148" s="8"/>
      <c r="B148" s="8"/>
      <c r="C148" s="8" t="s">
        <v>512</v>
      </c>
      <c r="D148" s="8" t="s">
        <v>513</v>
      </c>
      <c r="E148" s="8">
        <f>Source!DN90</f>
        <v>104</v>
      </c>
      <c r="F148" s="8"/>
      <c r="G148" s="8"/>
      <c r="H148" s="8"/>
      <c r="I148" s="25">
        <f>ROUND((E148/100)*ROUND((Source!CT90/IF(Source!BA90&lt;&gt;0,Source!BA90,1)*Source!I90),2),2)</f>
        <v>61.24</v>
      </c>
      <c r="J148" s="8">
        <f>Source!AT90</f>
        <v>95</v>
      </c>
      <c r="K148" s="25">
        <f>Source!X90</f>
        <v>690.87</v>
      </c>
    </row>
    <row r="149" spans="1:11" ht="12.75">
      <c r="A149" s="8"/>
      <c r="B149" s="8"/>
      <c r="C149" s="8" t="s">
        <v>514</v>
      </c>
      <c r="D149" s="8" t="s">
        <v>513</v>
      </c>
      <c r="E149" s="8">
        <f>Source!DO90</f>
        <v>70</v>
      </c>
      <c r="F149" s="8"/>
      <c r="G149" s="8"/>
      <c r="H149" s="8"/>
      <c r="I149" s="25">
        <f>ROUND((E149/100)*ROUND((Source!CT90/IF(Source!BA90&lt;&gt;0,Source!BA90,1)*Source!I90),2),2)</f>
        <v>41.22</v>
      </c>
      <c r="J149" s="8">
        <f>Source!AU90</f>
        <v>45</v>
      </c>
      <c r="K149" s="25">
        <f>Source!Y90</f>
        <v>327.25</v>
      </c>
    </row>
    <row r="150" spans="1:11" ht="12.75">
      <c r="A150" s="8"/>
      <c r="B150" s="8"/>
      <c r="C150" s="8" t="s">
        <v>515</v>
      </c>
      <c r="D150" s="8" t="s">
        <v>513</v>
      </c>
      <c r="E150" s="8">
        <v>175</v>
      </c>
      <c r="F150" s="8"/>
      <c r="G150" s="8"/>
      <c r="H150" s="8"/>
      <c r="I150" s="25">
        <f>ROUND(ROUND((Source!CS90/IF(Source!BS90&lt;&gt;0,Source!BS90,1)*Source!I90),2)*1.75,2)</f>
        <v>2.61</v>
      </c>
      <c r="J150" s="8">
        <v>178</v>
      </c>
      <c r="K150" s="25">
        <f>ROUND(Source!R90*J150/100,2)</f>
        <v>32.66</v>
      </c>
    </row>
    <row r="151" spans="1:11" ht="12.75">
      <c r="A151" s="48"/>
      <c r="B151" s="48"/>
      <c r="C151" s="48" t="s">
        <v>516</v>
      </c>
      <c r="D151" s="48" t="s">
        <v>517</v>
      </c>
      <c r="E151" s="48">
        <f>Source!AQ90</f>
        <v>52.21</v>
      </c>
      <c r="F151" s="48"/>
      <c r="G151" s="49" t="str">
        <f>Source!DI90</f>
        <v>*1,15</v>
      </c>
      <c r="H151" s="48">
        <f>Source!AV90</f>
        <v>1.047</v>
      </c>
      <c r="I151" s="50">
        <f>ROUND(Source!U90,2)</f>
        <v>5.03</v>
      </c>
      <c r="J151" s="48"/>
      <c r="K151" s="48"/>
    </row>
    <row r="152" spans="9:24" ht="12.75">
      <c r="I152" s="51">
        <f>ROUND((Source!CT90/IF(Source!BA90&lt;&gt;0,Source!BA90,1)*Source!I90),2)+ROUND((Source!CR90/IF(Source!BB90&lt;&gt;0,Source!BB90,1)*Source!I90),2)+SUM(I146:I150)</f>
        <v>360.07000000000005</v>
      </c>
      <c r="J152" s="12"/>
      <c r="K152" s="51">
        <f>Source!S90+Source!Q90+SUM(K146:K150)</f>
        <v>2091.02</v>
      </c>
      <c r="L152">
        <f>ROUND((Source!CT90/IF(Source!BA90&lt;&gt;0,Source!BA90,1)*Source!I90),2)</f>
        <v>58.88</v>
      </c>
      <c r="M152" s="26">
        <f>I152</f>
        <v>360.07000000000005</v>
      </c>
      <c r="N152" s="26">
        <f>K152</f>
        <v>2091.02</v>
      </c>
      <c r="O152">
        <f>ROUND(IF(Source!BI90=1,(ROUND((Source!CT90/IF(Source!BA90&lt;&gt;0,Source!BA90,1)*Source!I90),2)+ROUND((Source!CR90/IF(Source!BB90&lt;&gt;0,Source!BB90,1)*Source!I90),2)+ROUND((Source!CQ90/IF(Source!BC90&lt;&gt;0,Source!BC90,1)*Source!I90),2)+((Source!DN90/100)*ROUND((Source!CT90/IF(Source!BA90&lt;&gt;0,Source!BA90,1)*Source!I90),2))+((Source!DO90/100)*ROUND((Source!CT90/IF(Source!BA90&lt;&gt;0,Source!BA90,1)*Source!I90),2))+(ROUND((Source!CS90/IF(Source!BS90&lt;&gt;0,Source!BS90,1)*Source!I90),2)*1.75)),0),2)</f>
        <v>235.11</v>
      </c>
      <c r="P152">
        <f>ROUND(IF(Source!BI90=2,(ROUND((Source!CT90/IF(Source!BA90&lt;&gt;0,Source!BA90,1)*Source!I90),2)+ROUND((Source!CR90/IF(Source!BB90&lt;&gt;0,Source!BB90,1)*Source!I90),2)+ROUND((Source!CQ90/IF(Source!BC90&lt;&gt;0,Source!BC90,1)*Source!I90),2)+((Source!DN90/100)*ROUND((Source!CT90/IF(Source!BA90&lt;&gt;0,Source!BA90,1)*Source!I90),2))+((Source!DO90/100)*ROUND((Source!CT90/IF(Source!BA90&lt;&gt;0,Source!BA90,1)*Source!I90),2))+(ROUND((Source!CS90/IF(Source!BS90&lt;&gt;0,Source!BS90,1)*Source!I90),2)*1.75)),0),2)</f>
        <v>0</v>
      </c>
      <c r="Q152">
        <f>ROUND(IF(Source!BI90=3,(ROUND((Source!CT90/IF(Source!BA90&lt;&gt;0,Source!BA90,1)*Source!I90),2)+ROUND((Source!CR90/IF(Source!BB90&lt;&gt;0,Source!BB90,1)*Source!I90),2)+ROUND((Source!CQ90/IF(Source!BC90&lt;&gt;0,Source!BC90,1)*Source!I90),2)+((Source!DN90/100)*ROUND((Source!CT90/IF(Source!BA90&lt;&gt;0,Source!BA90,1)*Source!I90),2))+((Source!DO90/100)*ROUND((Source!CT90/IF(Source!BA90&lt;&gt;0,Source!BA90,1)*Source!I90),2))+(ROUND((Source!CS90/IF(Source!BS90&lt;&gt;0,Source!BS90,1)*Source!I90),2)*1.75)),0),2)</f>
        <v>0</v>
      </c>
      <c r="R152">
        <f>ROUND(IF(Source!BI90=4,(ROUND((Source!CT90/IF(Source!BA90&lt;&gt;0,Source!BA90,1)*Source!I90),2)+ROUND((Source!CR90/IF(Source!BB90&lt;&gt;0,Source!BB90,1)*Source!I90),2)+ROUND((Source!CQ90/IF(Source!BC90&lt;&gt;0,Source!BC90,1)*Source!I90),2)+((Source!DN90/100)*ROUND((Source!CT90/IF(Source!BA90&lt;&gt;0,Source!BA90,1)*Source!I90),2))+((Source!DO90/100)*ROUND((Source!CT90/IF(Source!BA90&lt;&gt;0,Source!BA90,1)*Source!I90),2))+(ROUND((Source!CS90/IF(Source!BS90&lt;&gt;0,Source!BS90,1)*Source!I90),2)*1.75)),0),2)</f>
        <v>0</v>
      </c>
      <c r="U152">
        <f>IF(Source!BI90=1,Source!O90+Source!X90+Source!Y90+Source!R90*178/100,0)</f>
        <v>1969.813</v>
      </c>
      <c r="V152">
        <f>IF(Source!BI90=2,Source!O90+Source!X90+Source!Y90+Source!R90*178/100,0)</f>
        <v>0</v>
      </c>
      <c r="W152">
        <f>IF(Source!BI90=3,Source!O90+Source!X90+Source!Y90+Source!R90*178/100,0)</f>
        <v>0</v>
      </c>
      <c r="X152">
        <f>IF(Source!BI90=4,Source!O90+Source!X90+Source!Y90+Source!R90*178/100,0)</f>
        <v>0</v>
      </c>
    </row>
    <row r="153" spans="1:25" ht="24">
      <c r="A153" s="44" t="str">
        <f>Source!E92</f>
        <v>7</v>
      </c>
      <c r="B153" s="44" t="str">
        <f>Source!F92</f>
        <v>Цена поставщика</v>
      </c>
      <c r="C153" s="23" t="str">
        <f>Source!G92</f>
        <v>Линолеум коммерческий</v>
      </c>
      <c r="D153" s="45" t="str">
        <f>Source!H92</f>
        <v>м2</v>
      </c>
      <c r="E153" s="8">
        <f>ROUND(Source!I92,6)</f>
        <v>8</v>
      </c>
      <c r="F153" s="8"/>
      <c r="G153" s="8"/>
      <c r="H153" s="8"/>
      <c r="I153" s="8"/>
      <c r="J153" s="8"/>
      <c r="K153" s="8"/>
      <c r="Y153">
        <v>23</v>
      </c>
    </row>
    <row r="154" spans="1:11" ht="12.75">
      <c r="A154" s="48"/>
      <c r="B154" s="48"/>
      <c r="C154" s="48" t="s">
        <v>511</v>
      </c>
      <c r="D154" s="48"/>
      <c r="E154" s="48"/>
      <c r="F154" s="50">
        <f>Source!AL92</f>
        <v>1050</v>
      </c>
      <c r="G154" s="48" t="str">
        <f>Source!DD92</f>
        <v>/1,18</v>
      </c>
      <c r="H154" s="48">
        <f>Source!AW92</f>
        <v>1</v>
      </c>
      <c r="I154" s="50">
        <f>ROUND((Source!CQ92/IF(Source!BC92&lt;&gt;0,Source!BC92,1)*Source!I92),2)</f>
        <v>7118.64</v>
      </c>
      <c r="J154" s="48">
        <f>Source!BC92</f>
        <v>1</v>
      </c>
      <c r="K154" s="50">
        <f>Source!P92</f>
        <v>7118.64</v>
      </c>
    </row>
    <row r="155" spans="9:24" ht="12.75">
      <c r="I155" s="51">
        <f>ROUND((Source!CT92/IF(Source!BA92&lt;&gt;0,Source!BA92,1)*Source!I92),2)+ROUND((Source!CR92/IF(Source!BB92&lt;&gt;0,Source!BB92,1)*Source!I92),2)+SUM(I154:I154)</f>
        <v>7118.64</v>
      </c>
      <c r="J155" s="12"/>
      <c r="K155" s="51">
        <f>Source!S92+Source!Q92+SUM(K154:K154)</f>
        <v>7118.64</v>
      </c>
      <c r="L155">
        <f>ROUND((Source!CT92/IF(Source!BA92&lt;&gt;0,Source!BA92,1)*Source!I92),2)</f>
        <v>0</v>
      </c>
      <c r="M155" s="26">
        <f>I155</f>
        <v>7118.64</v>
      </c>
      <c r="N155" s="26">
        <f>K155</f>
        <v>7118.64</v>
      </c>
      <c r="O155">
        <f>ROUND(IF(Source!BI92=1,(ROUND((Source!CT92/IF(Source!BA92&lt;&gt;0,Source!BA92,1)*Source!I92),2)+ROUND((Source!CR92/IF(Source!BB92&lt;&gt;0,Source!BB92,1)*Source!I92),2)+ROUND((Source!CQ92/IF(Source!BC92&lt;&gt;0,Source!BC92,1)*Source!I92),2)+((Source!DN92/100)*ROUND((Source!CT92/IF(Source!BA92&lt;&gt;0,Source!BA92,1)*Source!I92),2))+((Source!DO92/100)*ROUND((Source!CT92/IF(Source!BA92&lt;&gt;0,Source!BA92,1)*Source!I92),2))+(ROUND((Source!CS92/IF(Source!BS92&lt;&gt;0,Source!BS92,1)*Source!I92),2)*1.75)),0),2)</f>
        <v>0</v>
      </c>
      <c r="P155">
        <f>ROUND(IF(Source!BI92=2,(ROUND((Source!CT92/IF(Source!BA92&lt;&gt;0,Source!BA92,1)*Source!I92),2)+ROUND((Source!CR92/IF(Source!BB92&lt;&gt;0,Source!BB92,1)*Source!I92),2)+ROUND((Source!CQ92/IF(Source!BC92&lt;&gt;0,Source!BC92,1)*Source!I92),2)+((Source!DN92/100)*ROUND((Source!CT92/IF(Source!BA92&lt;&gt;0,Source!BA92,1)*Source!I92),2))+((Source!DO92/100)*ROUND((Source!CT92/IF(Source!BA92&lt;&gt;0,Source!BA92,1)*Source!I92),2))+(ROUND((Source!CS92/IF(Source!BS92&lt;&gt;0,Source!BS92,1)*Source!I92),2)*1.75)),0),2)</f>
        <v>0</v>
      </c>
      <c r="Q155">
        <f>ROUND(IF(Source!BI92=3,(ROUND((Source!CT92/IF(Source!BA92&lt;&gt;0,Source!BA92,1)*Source!I92),2)+ROUND((Source!CR92/IF(Source!BB92&lt;&gt;0,Source!BB92,1)*Source!I92),2)+ROUND((Source!CQ92/IF(Source!BC92&lt;&gt;0,Source!BC92,1)*Source!I92),2)+((Source!DN92/100)*ROUND((Source!CT92/IF(Source!BA92&lt;&gt;0,Source!BA92,1)*Source!I92),2))+((Source!DO92/100)*ROUND((Source!CT92/IF(Source!BA92&lt;&gt;0,Source!BA92,1)*Source!I92),2))+(ROUND((Source!CS92/IF(Source!BS92&lt;&gt;0,Source!BS92,1)*Source!I92),2)*1.75)),0),2)</f>
        <v>0</v>
      </c>
      <c r="R155">
        <f>ROUND(IF(Source!BI92=4,(ROUND((Source!CT92/IF(Source!BA92&lt;&gt;0,Source!BA92,1)*Source!I92),2)+ROUND((Source!CR92/IF(Source!BB92&lt;&gt;0,Source!BB92,1)*Source!I92),2)+ROUND((Source!CQ92/IF(Source!BC92&lt;&gt;0,Source!BC92,1)*Source!I92),2)+((Source!DN92/100)*ROUND((Source!CT92/IF(Source!BA92&lt;&gt;0,Source!BA92,1)*Source!I92),2))+((Source!DO92/100)*ROUND((Source!CT92/IF(Source!BA92&lt;&gt;0,Source!BA92,1)*Source!I92),2))+(ROUND((Source!CS92/IF(Source!BS92&lt;&gt;0,Source!BS92,1)*Source!I92),2)*1.75)),0),2)</f>
        <v>7118.64</v>
      </c>
      <c r="U155">
        <f>IF(Source!BI92=1,Source!O92+Source!X92+Source!Y92+Source!R92*178/100,0)</f>
        <v>0</v>
      </c>
      <c r="V155">
        <f>IF(Source!BI92=2,Source!O92+Source!X92+Source!Y92+Source!R92*178/100,0)</f>
        <v>0</v>
      </c>
      <c r="W155">
        <f>IF(Source!BI92=3,Source!O92+Source!X92+Source!Y92+Source!R92*178/100,0)</f>
        <v>0</v>
      </c>
      <c r="X155">
        <f>IF(Source!BI92=4,Source!O92+Source!X92+Source!Y92+Source!R92*178/100,0)</f>
        <v>7118.64</v>
      </c>
    </row>
    <row r="156" spans="1:25" ht="24">
      <c r="A156" s="44" t="str">
        <f>Source!E93</f>
        <v>8</v>
      </c>
      <c r="B156" s="44" t="str">
        <f>Source!F93</f>
        <v>3.11-39-1</v>
      </c>
      <c r="C156" s="23" t="str">
        <f>Source!G93</f>
        <v>УКЛАДКА МЕТАЛЛИЧЕСКОЙ НАКЛАДНОЙ ПОЛОСЫ (ПОРОЖКА)</v>
      </c>
      <c r="D156" s="45" t="str">
        <f>Source!H93</f>
        <v>100 м</v>
      </c>
      <c r="E156" s="8">
        <f>ROUND(Source!I93,6)</f>
        <v>0.009</v>
      </c>
      <c r="F156" s="8"/>
      <c r="G156" s="8"/>
      <c r="H156" s="8"/>
      <c r="I156" s="8"/>
      <c r="J156" s="8"/>
      <c r="K156" s="8"/>
      <c r="Y156">
        <v>24</v>
      </c>
    </row>
    <row r="157" spans="1:11" ht="12.75">
      <c r="A157" s="8"/>
      <c r="B157" s="8"/>
      <c r="C157" s="8" t="s">
        <v>508</v>
      </c>
      <c r="D157" s="8"/>
      <c r="E157" s="8"/>
      <c r="F157" s="25">
        <f>Source!AO93</f>
        <v>189.38</v>
      </c>
      <c r="G157" s="46" t="str">
        <f>Source!DG93</f>
        <v>*1,15</v>
      </c>
      <c r="H157" s="8">
        <f>Source!AV93</f>
        <v>1.047</v>
      </c>
      <c r="I157" s="25">
        <f>ROUND((Source!CT93/IF(Source!BA93&lt;&gt;0,Source!BA93,1)*Source!I93),2)</f>
        <v>2.05</v>
      </c>
      <c r="J157" s="8">
        <f>Source!BA93</f>
        <v>12.35</v>
      </c>
      <c r="K157" s="25">
        <f>Source!S93</f>
        <v>25.34</v>
      </c>
    </row>
    <row r="158" spans="1:11" ht="12.75">
      <c r="A158" s="8"/>
      <c r="B158" s="8"/>
      <c r="C158" s="8" t="s">
        <v>509</v>
      </c>
      <c r="D158" s="8"/>
      <c r="E158" s="8"/>
      <c r="F158" s="25">
        <f>Source!AM93</f>
        <v>14.65</v>
      </c>
      <c r="G158" s="46" t="str">
        <f>Source!DE93</f>
        <v>*1,25</v>
      </c>
      <c r="H158" s="8">
        <f>Source!AV93</f>
        <v>1.047</v>
      </c>
      <c r="I158" s="25">
        <f>ROUND((Source!CR93/IF(Source!BB93&lt;&gt;0,Source!BB93,1)*Source!I93),2)</f>
        <v>0.17</v>
      </c>
      <c r="J158" s="8">
        <f>Source!BB93</f>
        <v>8.17</v>
      </c>
      <c r="K158" s="25">
        <f>Source!Q93</f>
        <v>1.41</v>
      </c>
    </row>
    <row r="159" spans="1:12" ht="12.75">
      <c r="A159" s="8"/>
      <c r="B159" s="8"/>
      <c r="C159" s="8" t="s">
        <v>510</v>
      </c>
      <c r="D159" s="8"/>
      <c r="E159" s="8"/>
      <c r="F159" s="25">
        <f>Source!AN93</f>
        <v>0.77</v>
      </c>
      <c r="G159" s="46" t="str">
        <f>Source!DF93</f>
        <v>*1,25</v>
      </c>
      <c r="H159" s="8">
        <f>Source!AV93</f>
        <v>1.047</v>
      </c>
      <c r="I159" s="47" t="str">
        <f>CONCATENATE("(",TEXT(+ROUND((Source!CS93/IF(J159&lt;&gt;0,J159,1)*Source!I93),2),"0,00"),")")</f>
        <v>(0,01)</v>
      </c>
      <c r="J159" s="8">
        <f>Source!BS93</f>
        <v>12.35</v>
      </c>
      <c r="K159" s="47" t="str">
        <f>CONCATENATE("(",TEXT(+Source!R93,"0,00"),")")</f>
        <v>(0,11)</v>
      </c>
      <c r="L159">
        <f>ROUND(IF(J159&lt;&gt;0,Source!R93/J159,Source!R93),2)</f>
        <v>0.01</v>
      </c>
    </row>
    <row r="160" spans="1:11" ht="12.75">
      <c r="A160" s="8"/>
      <c r="B160" s="8"/>
      <c r="C160" s="8" t="s">
        <v>511</v>
      </c>
      <c r="D160" s="8"/>
      <c r="E160" s="8"/>
      <c r="F160" s="25">
        <f>Source!AL93</f>
        <v>45.26</v>
      </c>
      <c r="G160" s="8">
        <f>Source!DD93</f>
      </c>
      <c r="H160" s="8">
        <f>Source!AW93</f>
        <v>1</v>
      </c>
      <c r="I160" s="25">
        <f>ROUND((Source!CQ93/IF(Source!BC93&lt;&gt;0,Source!BC93,1)*Source!I93),2)</f>
        <v>0.41</v>
      </c>
      <c r="J160" s="8">
        <f>Source!BC93</f>
        <v>1.72</v>
      </c>
      <c r="K160" s="25">
        <f>Source!P93</f>
        <v>0.7</v>
      </c>
    </row>
    <row r="161" spans="1:25" ht="24">
      <c r="A161" s="44" t="str">
        <f>Source!E94</f>
        <v>8,1</v>
      </c>
      <c r="B161" s="44" t="str">
        <f>Source!F94</f>
        <v>1.7-12-31</v>
      </c>
      <c r="C161" s="23" t="str">
        <f>Source!G94</f>
        <v>ПРОФИЛИ АЛЮМИНИЕВЫЕ, ШИРИНА 40 ММ, МАРКА СПА 3505</v>
      </c>
      <c r="D161" s="45" t="str">
        <f>Source!H94</f>
        <v>м</v>
      </c>
      <c r="E161" s="8">
        <f>ROUND(Source!I94,6)</f>
        <v>0.945</v>
      </c>
      <c r="F161" s="25">
        <f>IF(Source!AL94=0,Source!AK94,Source!AL94)</f>
        <v>8.79</v>
      </c>
      <c r="G161" s="46">
        <f>Source!DD94</f>
      </c>
      <c r="H161" s="8">
        <f>Source!AW94</f>
        <v>1</v>
      </c>
      <c r="I161" s="25">
        <f>ROUND((Source!CR94/IF(Source!BB94&lt;&gt;0,Source!BB94,1)*Source!I94),2)+ROUND((Source!CQ94/IF(Source!BC94&lt;&gt;0,Source!BC94,1)*Source!I94),2)+ROUND((Source!CT94/IF(Source!BA94&lt;&gt;0,Source!BA94,1)*Source!I94),2)</f>
        <v>8.31</v>
      </c>
      <c r="J161" s="8">
        <f>Source!BC94</f>
        <v>3.38</v>
      </c>
      <c r="K161" s="25">
        <f>Source!O94</f>
        <v>28.08</v>
      </c>
      <c r="O161">
        <f>IF(Source!BI94=1,(ROUND((Source!CR94/IF(Source!BB94&lt;&gt;0,Source!BB94,1)*Source!I94),2)+ROUND((Source!CQ94/IF(Source!BC94&lt;&gt;0,Source!BC94,1)*Source!I94),2)+ROUND((Source!CT94/IF(Source!BA94&lt;&gt;0,Source!BA94,1)*Source!I94),2)),0)</f>
        <v>8.31</v>
      </c>
      <c r="P161">
        <f>IF(Source!BI94=2,(ROUND((Source!CR94/IF(Source!BB94&lt;&gt;0,Source!BB94,1)*Source!I94),2)+ROUND((Source!CQ94/IF(Source!BC94&lt;&gt;0,Source!BC94,1)*Source!I94),2)+ROUND((Source!CT94/IF(Source!BA94&lt;&gt;0,Source!BA94,1)*Source!I94),2)),0)</f>
        <v>0</v>
      </c>
      <c r="Q161">
        <f>IF(Source!BI94=3,(ROUND((Source!CR94/IF(Source!BB94&lt;&gt;0,Source!BB94,1)*Source!I94),2)+ROUND((Source!CQ94/IF(Source!BC94&lt;&gt;0,Source!BC94,1)*Source!I94),2)+ROUND((Source!CT94/IF(Source!BA94&lt;&gt;0,Source!BA94,1)*Source!I94),2)),0)</f>
        <v>0</v>
      </c>
      <c r="R161">
        <f>IF(Source!BI94=4,(ROUND((Source!CR94/IF(Source!BB94&lt;&gt;0,Source!BB94,1)*Source!I94),2)+ROUND((Source!CQ94/IF(Source!BC94&lt;&gt;0,Source!BC94,1)*Source!I94),2)+ROUND((Source!CT94/IF(Source!BA94&lt;&gt;0,Source!BA94,1)*Source!I94),2)),0)</f>
        <v>0</v>
      </c>
      <c r="U161">
        <f>IF(Source!BI94=1,Source!O94+Source!X94+Source!Y94,0)</f>
        <v>28.08</v>
      </c>
      <c r="V161">
        <f>IF(Source!BI94=2,Source!O94+Source!X94+Source!Y94,0)</f>
        <v>0</v>
      </c>
      <c r="W161">
        <f>IF(Source!BI94=3,Source!O94+Source!X94+Source!Y94,0)</f>
        <v>0</v>
      </c>
      <c r="X161">
        <f>IF(Source!BI94=4,Source!O94+Source!X94+Source!Y94,0)</f>
        <v>0</v>
      </c>
      <c r="Y161">
        <v>25</v>
      </c>
    </row>
    <row r="162" spans="1:11" ht="12.75">
      <c r="A162" s="8"/>
      <c r="B162" s="8"/>
      <c r="C162" s="8" t="s">
        <v>512</v>
      </c>
      <c r="D162" s="8" t="s">
        <v>513</v>
      </c>
      <c r="E162" s="8">
        <f>Source!DN93</f>
        <v>104</v>
      </c>
      <c r="F162" s="8"/>
      <c r="G162" s="8"/>
      <c r="H162" s="8"/>
      <c r="I162" s="25">
        <f>ROUND((E162/100)*ROUND((Source!CT93/IF(Source!BA93&lt;&gt;0,Source!BA93,1)*Source!I93),2),2)</f>
        <v>2.13</v>
      </c>
      <c r="J162" s="8">
        <f>Source!AT93</f>
        <v>95</v>
      </c>
      <c r="K162" s="25">
        <f>Source!X93</f>
        <v>24.07</v>
      </c>
    </row>
    <row r="163" spans="1:11" ht="12.75">
      <c r="A163" s="8"/>
      <c r="B163" s="8"/>
      <c r="C163" s="8" t="s">
        <v>514</v>
      </c>
      <c r="D163" s="8" t="s">
        <v>513</v>
      </c>
      <c r="E163" s="8">
        <f>Source!DO93</f>
        <v>70</v>
      </c>
      <c r="F163" s="8"/>
      <c r="G163" s="8"/>
      <c r="H163" s="8"/>
      <c r="I163" s="25">
        <f>ROUND((E163/100)*ROUND((Source!CT93/IF(Source!BA93&lt;&gt;0,Source!BA93,1)*Source!I93),2),2)</f>
        <v>1.44</v>
      </c>
      <c r="J163" s="8">
        <f>Source!AU93</f>
        <v>45</v>
      </c>
      <c r="K163" s="25">
        <f>Source!Y93</f>
        <v>11.4</v>
      </c>
    </row>
    <row r="164" spans="1:11" ht="12.75">
      <c r="A164" s="8"/>
      <c r="B164" s="8"/>
      <c r="C164" s="8" t="s">
        <v>515</v>
      </c>
      <c r="D164" s="8" t="s">
        <v>513</v>
      </c>
      <c r="E164" s="8">
        <v>175</v>
      </c>
      <c r="F164" s="8"/>
      <c r="G164" s="8"/>
      <c r="H164" s="8"/>
      <c r="I164" s="25">
        <f>ROUND(ROUND((Source!CS93/IF(Source!BS93&lt;&gt;0,Source!BS93,1)*Source!I93),2)*1.75,2)</f>
        <v>0.02</v>
      </c>
      <c r="J164" s="8">
        <v>178</v>
      </c>
      <c r="K164" s="25">
        <f>ROUND(Source!R93*J164/100,2)</f>
        <v>0.2</v>
      </c>
    </row>
    <row r="165" spans="1:11" ht="12.75">
      <c r="A165" s="48"/>
      <c r="B165" s="48"/>
      <c r="C165" s="48" t="s">
        <v>516</v>
      </c>
      <c r="D165" s="48" t="s">
        <v>517</v>
      </c>
      <c r="E165" s="48">
        <f>Source!AQ93</f>
        <v>16.64</v>
      </c>
      <c r="F165" s="48"/>
      <c r="G165" s="49" t="str">
        <f>Source!DI93</f>
        <v>*1,15</v>
      </c>
      <c r="H165" s="48">
        <f>Source!AV93</f>
        <v>1.047</v>
      </c>
      <c r="I165" s="50">
        <f>ROUND(Source!U93,2)</f>
        <v>0.18</v>
      </c>
      <c r="J165" s="48"/>
      <c r="K165" s="48"/>
    </row>
    <row r="166" spans="9:24" ht="12.75">
      <c r="I166" s="51">
        <f>ROUND((Source!CT93/IF(Source!BA93&lt;&gt;0,Source!BA93,1)*Source!I93),2)+ROUND((Source!CR93/IF(Source!BB93&lt;&gt;0,Source!BB93,1)*Source!I93),2)+SUM(I160:I164)</f>
        <v>14.530000000000001</v>
      </c>
      <c r="J166" s="12"/>
      <c r="K166" s="51">
        <f>Source!S93+Source!Q93+SUM(K160:K164)</f>
        <v>91.2</v>
      </c>
      <c r="L166">
        <f>ROUND((Source!CT93/IF(Source!BA93&lt;&gt;0,Source!BA93,1)*Source!I93),2)</f>
        <v>2.05</v>
      </c>
      <c r="M166" s="26">
        <f>I166</f>
        <v>14.530000000000001</v>
      </c>
      <c r="N166" s="26">
        <f>K166</f>
        <v>91.2</v>
      </c>
      <c r="O166">
        <f>ROUND(IF(Source!BI93=1,(ROUND((Source!CT93/IF(Source!BA93&lt;&gt;0,Source!BA93,1)*Source!I93),2)+ROUND((Source!CR93/IF(Source!BB93&lt;&gt;0,Source!BB93,1)*Source!I93),2)+ROUND((Source!CQ93/IF(Source!BC93&lt;&gt;0,Source!BC93,1)*Source!I93),2)+((Source!DN93/100)*ROUND((Source!CT93/IF(Source!BA93&lt;&gt;0,Source!BA93,1)*Source!I93),2))+((Source!DO93/100)*ROUND((Source!CT93/IF(Source!BA93&lt;&gt;0,Source!BA93,1)*Source!I93),2))+(ROUND((Source!CS93/IF(Source!BS93&lt;&gt;0,Source!BS93,1)*Source!I93),2)*1.75)),0),2)</f>
        <v>6.21</v>
      </c>
      <c r="P166">
        <f>ROUND(IF(Source!BI93=2,(ROUND((Source!CT93/IF(Source!BA93&lt;&gt;0,Source!BA93,1)*Source!I93),2)+ROUND((Source!CR93/IF(Source!BB93&lt;&gt;0,Source!BB93,1)*Source!I93),2)+ROUND((Source!CQ93/IF(Source!BC93&lt;&gt;0,Source!BC93,1)*Source!I93),2)+((Source!DN93/100)*ROUND((Source!CT93/IF(Source!BA93&lt;&gt;0,Source!BA93,1)*Source!I93),2))+((Source!DO93/100)*ROUND((Source!CT93/IF(Source!BA93&lt;&gt;0,Source!BA93,1)*Source!I93),2))+(ROUND((Source!CS93/IF(Source!BS93&lt;&gt;0,Source!BS93,1)*Source!I93),2)*1.75)),0),2)</f>
        <v>0</v>
      </c>
      <c r="Q166">
        <f>ROUND(IF(Source!BI93=3,(ROUND((Source!CT93/IF(Source!BA93&lt;&gt;0,Source!BA93,1)*Source!I93),2)+ROUND((Source!CR93/IF(Source!BB93&lt;&gt;0,Source!BB93,1)*Source!I93),2)+ROUND((Source!CQ93/IF(Source!BC93&lt;&gt;0,Source!BC93,1)*Source!I93),2)+((Source!DN93/100)*ROUND((Source!CT93/IF(Source!BA93&lt;&gt;0,Source!BA93,1)*Source!I93),2))+((Source!DO93/100)*ROUND((Source!CT93/IF(Source!BA93&lt;&gt;0,Source!BA93,1)*Source!I93),2))+(ROUND((Source!CS93/IF(Source!BS93&lt;&gt;0,Source!BS93,1)*Source!I93),2)*1.75)),0),2)</f>
        <v>0</v>
      </c>
      <c r="R166">
        <f>ROUND(IF(Source!BI93=4,(ROUND((Source!CT93/IF(Source!BA93&lt;&gt;0,Source!BA93,1)*Source!I93),2)+ROUND((Source!CR93/IF(Source!BB93&lt;&gt;0,Source!BB93,1)*Source!I93),2)+ROUND((Source!CQ93/IF(Source!BC93&lt;&gt;0,Source!BC93,1)*Source!I93),2)+((Source!DN93/100)*ROUND((Source!CT93/IF(Source!BA93&lt;&gt;0,Source!BA93,1)*Source!I93),2))+((Source!DO93/100)*ROUND((Source!CT93/IF(Source!BA93&lt;&gt;0,Source!BA93,1)*Source!I93),2))+(ROUND((Source!CS93/IF(Source!BS93&lt;&gt;0,Source!BS93,1)*Source!I93),2)*1.75)),0),2)</f>
        <v>0</v>
      </c>
      <c r="U166">
        <f>IF(Source!BI93=1,Source!O93+Source!X93+Source!Y93+Source!R93*178/100,0)</f>
        <v>63.11579999999999</v>
      </c>
      <c r="V166">
        <f>IF(Source!BI93=2,Source!O93+Source!X93+Source!Y93+Source!R93*178/100,0)</f>
        <v>0</v>
      </c>
      <c r="W166">
        <f>IF(Source!BI93=3,Source!O93+Source!X93+Source!Y93+Source!R93*178/100,0)</f>
        <v>0</v>
      </c>
      <c r="X166">
        <f>IF(Source!BI93=4,Source!O93+Source!X93+Source!Y93+Source!R93*178/100,0)</f>
        <v>0</v>
      </c>
    </row>
    <row r="168" spans="3:12" s="12" customFormat="1" ht="12.75">
      <c r="C168" s="12" t="s">
        <v>274</v>
      </c>
      <c r="H168" s="52">
        <f>SUM(M99:M167)</f>
        <v>32435.16</v>
      </c>
      <c r="I168" s="52"/>
      <c r="J168" s="52">
        <f>SUM(N99:N167)</f>
        <v>126559.5</v>
      </c>
      <c r="K168" s="52"/>
      <c r="L168" s="51">
        <f>SUM(L99:L167)</f>
        <v>820.65</v>
      </c>
    </row>
    <row r="170" spans="3:27" ht="15.75">
      <c r="C170" s="41" t="s">
        <v>507</v>
      </c>
      <c r="D170" s="54" t="str">
        <f>IF(Source!C12="1",Source!F112,Source!G112)</f>
        <v>САНТЕХНИЧЕСКИЕ РАБОТЫ</v>
      </c>
      <c r="E170" s="53"/>
      <c r="F170" s="53"/>
      <c r="G170" s="53"/>
      <c r="H170" s="53"/>
      <c r="I170" s="53"/>
      <c r="J170" s="53"/>
      <c r="K170" s="53"/>
      <c r="AA170" s="55" t="str">
        <f>IF(Source!C12="1",Source!F112,Source!G112)</f>
        <v>САНТЕХНИЧЕСКИЕ РАБОТЫ</v>
      </c>
    </row>
    <row r="172" spans="1:25" ht="24">
      <c r="A172" s="44" t="str">
        <f>Source!E116</f>
        <v>1</v>
      </c>
      <c r="B172" s="44" t="str">
        <f>Source!F116</f>
        <v>6.65-3-1</v>
      </c>
      <c r="C172" s="23" t="str">
        <f>Source!G116</f>
        <v>ДЕМОНТАЖ СМЕСИТЕЛЯ С ДУШЕМ</v>
      </c>
      <c r="D172" s="45" t="str">
        <f>Source!H116</f>
        <v>100 шт.</v>
      </c>
      <c r="E172" s="8">
        <f>ROUND(Source!I116,6)</f>
        <v>0.17</v>
      </c>
      <c r="F172" s="8"/>
      <c r="G172" s="8"/>
      <c r="H172" s="8"/>
      <c r="I172" s="8"/>
      <c r="J172" s="8"/>
      <c r="K172" s="8"/>
      <c r="Y172">
        <v>26</v>
      </c>
    </row>
    <row r="173" spans="1:11" ht="12.75">
      <c r="A173" s="8"/>
      <c r="B173" s="8"/>
      <c r="C173" s="8" t="s">
        <v>508</v>
      </c>
      <c r="D173" s="8"/>
      <c r="E173" s="8"/>
      <c r="F173" s="25">
        <f>Source!AO116</f>
        <v>2073.34</v>
      </c>
      <c r="G173" s="46">
        <f>Source!DG116</f>
      </c>
      <c r="H173" s="8">
        <f>Source!AV116</f>
        <v>1.047</v>
      </c>
      <c r="I173" s="25">
        <f>ROUND((Source!CT116/IF(Source!BA116&lt;&gt;0,Source!BA116,1)*Source!I116),2)</f>
        <v>369.03</v>
      </c>
      <c r="J173" s="8">
        <f>Source!BA116</f>
        <v>12.35</v>
      </c>
      <c r="K173" s="25">
        <f>Source!S116</f>
        <v>4557.57</v>
      </c>
    </row>
    <row r="174" spans="1:11" ht="12.75">
      <c r="A174" s="8"/>
      <c r="B174" s="8"/>
      <c r="C174" s="8" t="s">
        <v>512</v>
      </c>
      <c r="D174" s="8" t="s">
        <v>513</v>
      </c>
      <c r="E174" s="8">
        <f>Source!DN116</f>
        <v>80</v>
      </c>
      <c r="F174" s="8"/>
      <c r="G174" s="8"/>
      <c r="H174" s="8"/>
      <c r="I174" s="25">
        <f>ROUND((E174/100)*ROUND((Source!CT116/IF(Source!BA116&lt;&gt;0,Source!BA116,1)*Source!I116),2),2)</f>
        <v>295.22</v>
      </c>
      <c r="J174" s="8">
        <f>Source!AT116</f>
        <v>77</v>
      </c>
      <c r="K174" s="25">
        <f>Source!X116</f>
        <v>3509.33</v>
      </c>
    </row>
    <row r="175" spans="1:11" ht="12.75">
      <c r="A175" s="8"/>
      <c r="B175" s="8"/>
      <c r="C175" s="8" t="s">
        <v>514</v>
      </c>
      <c r="D175" s="8" t="s">
        <v>513</v>
      </c>
      <c r="E175" s="8">
        <f>Source!DO116</f>
        <v>55</v>
      </c>
      <c r="F175" s="8"/>
      <c r="G175" s="8"/>
      <c r="H175" s="8"/>
      <c r="I175" s="25">
        <f>ROUND((E175/100)*ROUND((Source!CT116/IF(Source!BA116&lt;&gt;0,Source!BA116,1)*Source!I116),2),2)</f>
        <v>202.97</v>
      </c>
      <c r="J175" s="8">
        <f>Source!AU116</f>
        <v>45</v>
      </c>
      <c r="K175" s="25">
        <f>Source!Y116</f>
        <v>2050.91</v>
      </c>
    </row>
    <row r="176" spans="1:11" ht="12.75">
      <c r="A176" s="48"/>
      <c r="B176" s="48"/>
      <c r="C176" s="48" t="s">
        <v>516</v>
      </c>
      <c r="D176" s="48" t="s">
        <v>517</v>
      </c>
      <c r="E176" s="48">
        <f>Source!AQ116</f>
        <v>166</v>
      </c>
      <c r="F176" s="48"/>
      <c r="G176" s="49">
        <f>Source!DI116</f>
      </c>
      <c r="H176" s="48">
        <f>Source!AV116</f>
        <v>1.047</v>
      </c>
      <c r="I176" s="50">
        <f>ROUND(Source!U116,2)</f>
        <v>29.55</v>
      </c>
      <c r="J176" s="48"/>
      <c r="K176" s="48"/>
    </row>
    <row r="177" spans="9:24" ht="12.75">
      <c r="I177" s="51">
        <f>ROUND((Source!CT116/IF(Source!BA116&lt;&gt;0,Source!BA116,1)*Source!I116),2)+ROUND((Source!CR116/IF(Source!BB116&lt;&gt;0,Source!BB116,1)*Source!I116),2)+SUM(I174:I175)</f>
        <v>867.22</v>
      </c>
      <c r="J177" s="12"/>
      <c r="K177" s="51">
        <f>Source!S116+Source!Q116+SUM(K174:K175)</f>
        <v>10117.81</v>
      </c>
      <c r="L177">
        <f>ROUND((Source!CT116/IF(Source!BA116&lt;&gt;0,Source!BA116,1)*Source!I116),2)</f>
        <v>369.03</v>
      </c>
      <c r="M177" s="26">
        <f>I177</f>
        <v>867.22</v>
      </c>
      <c r="N177" s="26">
        <f>K177</f>
        <v>10117.81</v>
      </c>
      <c r="O177">
        <f>ROUND(IF(Source!BI116=1,(ROUND((Source!CT116/IF(Source!BA116&lt;&gt;0,Source!BA116,1)*Source!I116),2)+ROUND((Source!CR116/IF(Source!BB116&lt;&gt;0,Source!BB116,1)*Source!I116),2)+ROUND((Source!CQ116/IF(Source!BC116&lt;&gt;0,Source!BC116,1)*Source!I116),2)+((Source!DN116/100)*ROUND((Source!CT116/IF(Source!BA116&lt;&gt;0,Source!BA116,1)*Source!I116),2))+((Source!DO116/100)*ROUND((Source!CT116/IF(Source!BA116&lt;&gt;0,Source!BA116,1)*Source!I116),2))+(ROUND((Source!CS116/IF(Source!BS116&lt;&gt;0,Source!BS116,1)*Source!I116),2)*1.75)),0),2)</f>
        <v>867.22</v>
      </c>
      <c r="P177">
        <f>ROUND(IF(Source!BI116=2,(ROUND((Source!CT116/IF(Source!BA116&lt;&gt;0,Source!BA116,1)*Source!I116),2)+ROUND((Source!CR116/IF(Source!BB116&lt;&gt;0,Source!BB116,1)*Source!I116),2)+ROUND((Source!CQ116/IF(Source!BC116&lt;&gt;0,Source!BC116,1)*Source!I116),2)+((Source!DN116/100)*ROUND((Source!CT116/IF(Source!BA116&lt;&gt;0,Source!BA116,1)*Source!I116),2))+((Source!DO116/100)*ROUND((Source!CT116/IF(Source!BA116&lt;&gt;0,Source!BA116,1)*Source!I116),2))+(ROUND((Source!CS116/IF(Source!BS116&lt;&gt;0,Source!BS116,1)*Source!I116),2)*1.75)),0),2)</f>
        <v>0</v>
      </c>
      <c r="Q177">
        <f>ROUND(IF(Source!BI116=3,(ROUND((Source!CT116/IF(Source!BA116&lt;&gt;0,Source!BA116,1)*Source!I116),2)+ROUND((Source!CR116/IF(Source!BB116&lt;&gt;0,Source!BB116,1)*Source!I116),2)+ROUND((Source!CQ116/IF(Source!BC116&lt;&gt;0,Source!BC116,1)*Source!I116),2)+((Source!DN116/100)*ROUND((Source!CT116/IF(Source!BA116&lt;&gt;0,Source!BA116,1)*Source!I116),2))+((Source!DO116/100)*ROUND((Source!CT116/IF(Source!BA116&lt;&gt;0,Source!BA116,1)*Source!I116),2))+(ROUND((Source!CS116/IF(Source!BS116&lt;&gt;0,Source!BS116,1)*Source!I116),2)*1.75)),0),2)</f>
        <v>0</v>
      </c>
      <c r="R177">
        <f>ROUND(IF(Source!BI116=4,(ROUND((Source!CT116/IF(Source!BA116&lt;&gt;0,Source!BA116,1)*Source!I116),2)+ROUND((Source!CR116/IF(Source!BB116&lt;&gt;0,Source!BB116,1)*Source!I116),2)+ROUND((Source!CQ116/IF(Source!BC116&lt;&gt;0,Source!BC116,1)*Source!I116),2)+((Source!DN116/100)*ROUND((Source!CT116/IF(Source!BA116&lt;&gt;0,Source!BA116,1)*Source!I116),2))+((Source!DO116/100)*ROUND((Source!CT116/IF(Source!BA116&lt;&gt;0,Source!BA116,1)*Source!I116),2))+(ROUND((Source!CS116/IF(Source!BS116&lt;&gt;0,Source!BS116,1)*Source!I116),2)*1.75)),0),2)</f>
        <v>0</v>
      </c>
      <c r="U177">
        <f>IF(Source!BI116=1,Source!O116+Source!X116+Source!Y116+Source!R116*178/100,0)</f>
        <v>10117.81</v>
      </c>
      <c r="V177">
        <f>IF(Source!BI116=2,Source!O116+Source!X116+Source!Y116+Source!R116*178/100,0)</f>
        <v>0</v>
      </c>
      <c r="W177">
        <f>IF(Source!BI116=3,Source!O116+Source!X116+Source!Y116+Source!R116*178/100,0)</f>
        <v>0</v>
      </c>
      <c r="X177">
        <f>IF(Source!BI116=4,Source!O116+Source!X116+Source!Y116+Source!R116*178/100,0)</f>
        <v>0</v>
      </c>
    </row>
    <row r="178" spans="1:25" ht="12.75">
      <c r="A178" s="44" t="str">
        <f>Source!E117</f>
        <v>2</v>
      </c>
      <c r="B178" s="44" t="str">
        <f>Source!F117</f>
        <v>3.17-2-3</v>
      </c>
      <c r="C178" s="23" t="str">
        <f>Source!G117</f>
        <v>УСТАНОВКА СМЕСИТЕЛЕЙ</v>
      </c>
      <c r="D178" s="45" t="str">
        <f>Source!H117</f>
        <v>шт.</v>
      </c>
      <c r="E178" s="8">
        <f>ROUND(Source!I117,6)</f>
        <v>17</v>
      </c>
      <c r="F178" s="8"/>
      <c r="G178" s="8"/>
      <c r="H178" s="8"/>
      <c r="I178" s="8"/>
      <c r="J178" s="8"/>
      <c r="K178" s="8"/>
      <c r="Y178">
        <v>27</v>
      </c>
    </row>
    <row r="179" spans="1:11" ht="12.75">
      <c r="A179" s="8"/>
      <c r="B179" s="8"/>
      <c r="C179" s="8" t="s">
        <v>508</v>
      </c>
      <c r="D179" s="8"/>
      <c r="E179" s="8"/>
      <c r="F179" s="25">
        <f>Source!AO117</f>
        <v>8.96</v>
      </c>
      <c r="G179" s="46" t="str">
        <f>Source!DG117</f>
        <v>*1,15</v>
      </c>
      <c r="H179" s="8">
        <f>Source!AV117</f>
        <v>1.067</v>
      </c>
      <c r="I179" s="25">
        <f>ROUND((Source!CT117/IF(Source!BA117&lt;&gt;0,Source!BA117,1)*Source!I117),2)</f>
        <v>186.9</v>
      </c>
      <c r="J179" s="8">
        <f>Source!BA117</f>
        <v>12.35</v>
      </c>
      <c r="K179" s="25">
        <f>Source!S117</f>
        <v>2308.27</v>
      </c>
    </row>
    <row r="180" spans="1:11" ht="12.75">
      <c r="A180" s="8"/>
      <c r="B180" s="8"/>
      <c r="C180" s="8" t="s">
        <v>511</v>
      </c>
      <c r="D180" s="8"/>
      <c r="E180" s="8"/>
      <c r="F180" s="25">
        <f>Source!AL117</f>
        <v>0.84</v>
      </c>
      <c r="G180" s="8">
        <f>Source!DD117</f>
      </c>
      <c r="H180" s="8">
        <f>Source!AW117</f>
        <v>1</v>
      </c>
      <c r="I180" s="25">
        <f>ROUND((Source!CQ117/IF(Source!BC117&lt;&gt;0,Source!BC117,1)*Source!I117),2)</f>
        <v>14.28</v>
      </c>
      <c r="J180" s="8">
        <f>Source!BC117</f>
        <v>4.56</v>
      </c>
      <c r="K180" s="25">
        <f>Source!P117</f>
        <v>65.12</v>
      </c>
    </row>
    <row r="181" spans="1:11" ht="12.75">
      <c r="A181" s="8"/>
      <c r="B181" s="8"/>
      <c r="C181" s="8" t="s">
        <v>512</v>
      </c>
      <c r="D181" s="8" t="s">
        <v>513</v>
      </c>
      <c r="E181" s="8">
        <f>Source!DN117</f>
        <v>110</v>
      </c>
      <c r="F181" s="8"/>
      <c r="G181" s="8"/>
      <c r="H181" s="8"/>
      <c r="I181" s="25">
        <f>ROUND((E181/100)*ROUND((Source!CT117/IF(Source!BA117&lt;&gt;0,Source!BA117,1)*Source!I117),2),2)</f>
        <v>205.59</v>
      </c>
      <c r="J181" s="8">
        <f>Source!AT117</f>
        <v>100</v>
      </c>
      <c r="K181" s="25">
        <f>Source!X117</f>
        <v>2308.27</v>
      </c>
    </row>
    <row r="182" spans="1:11" ht="12.75">
      <c r="A182" s="8"/>
      <c r="B182" s="8"/>
      <c r="C182" s="8" t="s">
        <v>514</v>
      </c>
      <c r="D182" s="8" t="s">
        <v>513</v>
      </c>
      <c r="E182" s="8">
        <f>Source!DO117</f>
        <v>74</v>
      </c>
      <c r="F182" s="8"/>
      <c r="G182" s="8"/>
      <c r="H182" s="8"/>
      <c r="I182" s="25">
        <f>ROUND((E182/100)*ROUND((Source!CT117/IF(Source!BA117&lt;&gt;0,Source!BA117,1)*Source!I117),2),2)</f>
        <v>138.31</v>
      </c>
      <c r="J182" s="8">
        <f>Source!AU117</f>
        <v>45</v>
      </c>
      <c r="K182" s="25">
        <f>Source!Y117</f>
        <v>1038.72</v>
      </c>
    </row>
    <row r="183" spans="1:11" ht="12.75">
      <c r="A183" s="48"/>
      <c r="B183" s="48"/>
      <c r="C183" s="48" t="s">
        <v>516</v>
      </c>
      <c r="D183" s="48" t="s">
        <v>517</v>
      </c>
      <c r="E183" s="48">
        <f>Source!AQ117</f>
        <v>0.7</v>
      </c>
      <c r="F183" s="48"/>
      <c r="G183" s="49" t="str">
        <f>Source!DI117</f>
        <v>*1,15</v>
      </c>
      <c r="H183" s="48">
        <f>Source!AV117</f>
        <v>1.067</v>
      </c>
      <c r="I183" s="50">
        <f>ROUND(Source!U117,2)</f>
        <v>14.6</v>
      </c>
      <c r="J183" s="48"/>
      <c r="K183" s="48"/>
    </row>
    <row r="184" spans="9:24" ht="12.75">
      <c r="I184" s="51">
        <f>ROUND((Source!CT117/IF(Source!BA117&lt;&gt;0,Source!BA117,1)*Source!I117),2)+ROUND((Source!CR117/IF(Source!BB117&lt;&gt;0,Source!BB117,1)*Source!I117),2)+SUM(I180:I182)</f>
        <v>545.08</v>
      </c>
      <c r="J184" s="12"/>
      <c r="K184" s="51">
        <f>Source!S117+Source!Q117+SUM(K180:K182)</f>
        <v>5720.379999999999</v>
      </c>
      <c r="L184">
        <f>ROUND((Source!CT117/IF(Source!BA117&lt;&gt;0,Source!BA117,1)*Source!I117),2)</f>
        <v>186.9</v>
      </c>
      <c r="M184" s="26">
        <f>I184</f>
        <v>545.08</v>
      </c>
      <c r="N184" s="26">
        <f>K184</f>
        <v>5720.379999999999</v>
      </c>
      <c r="O184">
        <f>ROUND(IF(Source!BI117=1,(ROUND((Source!CT117/IF(Source!BA117&lt;&gt;0,Source!BA117,1)*Source!I117),2)+ROUND((Source!CR117/IF(Source!BB117&lt;&gt;0,Source!BB117,1)*Source!I117),2)+ROUND((Source!CQ117/IF(Source!BC117&lt;&gt;0,Source!BC117,1)*Source!I117),2)+((Source!DN117/100)*ROUND((Source!CT117/IF(Source!BA117&lt;&gt;0,Source!BA117,1)*Source!I117),2))+((Source!DO117/100)*ROUND((Source!CT117/IF(Source!BA117&lt;&gt;0,Source!BA117,1)*Source!I117),2))+(ROUND((Source!CS117/IF(Source!BS117&lt;&gt;0,Source!BS117,1)*Source!I117),2)*1.75)),0),2)</f>
        <v>545.08</v>
      </c>
      <c r="P184">
        <f>ROUND(IF(Source!BI117=2,(ROUND((Source!CT117/IF(Source!BA117&lt;&gt;0,Source!BA117,1)*Source!I117),2)+ROUND((Source!CR117/IF(Source!BB117&lt;&gt;0,Source!BB117,1)*Source!I117),2)+ROUND((Source!CQ117/IF(Source!BC117&lt;&gt;0,Source!BC117,1)*Source!I117),2)+((Source!DN117/100)*ROUND((Source!CT117/IF(Source!BA117&lt;&gt;0,Source!BA117,1)*Source!I117),2))+((Source!DO117/100)*ROUND((Source!CT117/IF(Source!BA117&lt;&gt;0,Source!BA117,1)*Source!I117),2))+(ROUND((Source!CS117/IF(Source!BS117&lt;&gt;0,Source!BS117,1)*Source!I117),2)*1.75)),0),2)</f>
        <v>0</v>
      </c>
      <c r="Q184">
        <f>ROUND(IF(Source!BI117=3,(ROUND((Source!CT117/IF(Source!BA117&lt;&gt;0,Source!BA117,1)*Source!I117),2)+ROUND((Source!CR117/IF(Source!BB117&lt;&gt;0,Source!BB117,1)*Source!I117),2)+ROUND((Source!CQ117/IF(Source!BC117&lt;&gt;0,Source!BC117,1)*Source!I117),2)+((Source!DN117/100)*ROUND((Source!CT117/IF(Source!BA117&lt;&gt;0,Source!BA117,1)*Source!I117),2))+((Source!DO117/100)*ROUND((Source!CT117/IF(Source!BA117&lt;&gt;0,Source!BA117,1)*Source!I117),2))+(ROUND((Source!CS117/IF(Source!BS117&lt;&gt;0,Source!BS117,1)*Source!I117),2)*1.75)),0),2)</f>
        <v>0</v>
      </c>
      <c r="R184">
        <f>ROUND(IF(Source!BI117=4,(ROUND((Source!CT117/IF(Source!BA117&lt;&gt;0,Source!BA117,1)*Source!I117),2)+ROUND((Source!CR117/IF(Source!BB117&lt;&gt;0,Source!BB117,1)*Source!I117),2)+ROUND((Source!CQ117/IF(Source!BC117&lt;&gt;0,Source!BC117,1)*Source!I117),2)+((Source!DN117/100)*ROUND((Source!CT117/IF(Source!BA117&lt;&gt;0,Source!BA117,1)*Source!I117),2))+((Source!DO117/100)*ROUND((Source!CT117/IF(Source!BA117&lt;&gt;0,Source!BA117,1)*Source!I117),2))+(ROUND((Source!CS117/IF(Source!BS117&lt;&gt;0,Source!BS117,1)*Source!I117),2)*1.75)),0),2)</f>
        <v>0</v>
      </c>
      <c r="U184">
        <f>IF(Source!BI117=1,Source!O117+Source!X117+Source!Y117+Source!R117*178/100,0)</f>
        <v>5720.38</v>
      </c>
      <c r="V184">
        <f>IF(Source!BI117=2,Source!O117+Source!X117+Source!Y117+Source!R117*178/100,0)</f>
        <v>0</v>
      </c>
      <c r="W184">
        <f>IF(Source!BI117=3,Source!O117+Source!X117+Source!Y117+Source!R117*178/100,0)</f>
        <v>0</v>
      </c>
      <c r="X184">
        <f>IF(Source!BI117=4,Source!O117+Source!X117+Source!Y117+Source!R117*178/100,0)</f>
        <v>0</v>
      </c>
    </row>
    <row r="185" spans="1:25" ht="24">
      <c r="A185" s="44" t="str">
        <f>Source!E118</f>
        <v>3</v>
      </c>
      <c r="B185" s="44" t="str">
        <f>Source!F118</f>
        <v>Цена поставщика</v>
      </c>
      <c r="C185" s="23" t="str">
        <f>Source!G118</f>
        <v>Смеситель шаровой одноручный импортный</v>
      </c>
      <c r="D185" s="45" t="str">
        <f>Source!H118</f>
        <v>шт.</v>
      </c>
      <c r="E185" s="8">
        <f>ROUND(Source!I118,6)</f>
        <v>17</v>
      </c>
      <c r="F185" s="8"/>
      <c r="G185" s="8"/>
      <c r="H185" s="8"/>
      <c r="I185" s="8"/>
      <c r="J185" s="8"/>
      <c r="K185" s="8"/>
      <c r="Y185">
        <v>28</v>
      </c>
    </row>
    <row r="186" spans="1:11" ht="12.75">
      <c r="A186" s="48"/>
      <c r="B186" s="48"/>
      <c r="C186" s="48" t="s">
        <v>511</v>
      </c>
      <c r="D186" s="48"/>
      <c r="E186" s="48"/>
      <c r="F186" s="50">
        <f>Source!AL118</f>
        <v>950</v>
      </c>
      <c r="G186" s="48" t="str">
        <f>Source!DD118</f>
        <v>/1,18</v>
      </c>
      <c r="H186" s="48">
        <f>Source!AW118</f>
        <v>1</v>
      </c>
      <c r="I186" s="50">
        <f>ROUND((Source!CQ118/IF(Source!BC118&lt;&gt;0,Source!BC118,1)*Source!I118),2)</f>
        <v>13686.44</v>
      </c>
      <c r="J186" s="48">
        <f>Source!BC118</f>
        <v>1</v>
      </c>
      <c r="K186" s="50">
        <f>Source!P118</f>
        <v>13686.44</v>
      </c>
    </row>
    <row r="187" spans="9:24" ht="12.75">
      <c r="I187" s="51">
        <f>ROUND((Source!CT118/IF(Source!BA118&lt;&gt;0,Source!BA118,1)*Source!I118),2)+ROUND((Source!CR118/IF(Source!BB118&lt;&gt;0,Source!BB118,1)*Source!I118),2)+SUM(I186:I186)</f>
        <v>13686.44</v>
      </c>
      <c r="J187" s="12"/>
      <c r="K187" s="51">
        <f>Source!S118+Source!Q118+SUM(K186:K186)</f>
        <v>13686.44</v>
      </c>
      <c r="L187">
        <f>ROUND((Source!CT118/IF(Source!BA118&lt;&gt;0,Source!BA118,1)*Source!I118),2)</f>
        <v>0</v>
      </c>
      <c r="M187" s="26">
        <f>I187</f>
        <v>13686.44</v>
      </c>
      <c r="N187" s="26">
        <f>K187</f>
        <v>13686.44</v>
      </c>
      <c r="O187">
        <f>ROUND(IF(Source!BI118=1,(ROUND((Source!CT118/IF(Source!BA118&lt;&gt;0,Source!BA118,1)*Source!I118),2)+ROUND((Source!CR118/IF(Source!BB118&lt;&gt;0,Source!BB118,1)*Source!I118),2)+ROUND((Source!CQ118/IF(Source!BC118&lt;&gt;0,Source!BC118,1)*Source!I118),2)+((Source!DN118/100)*ROUND((Source!CT118/IF(Source!BA118&lt;&gt;0,Source!BA118,1)*Source!I118),2))+((Source!DO118/100)*ROUND((Source!CT118/IF(Source!BA118&lt;&gt;0,Source!BA118,1)*Source!I118),2))+(ROUND((Source!CS118/IF(Source!BS118&lt;&gt;0,Source!BS118,1)*Source!I118),2)*1.75)),0),2)</f>
        <v>0</v>
      </c>
      <c r="P187">
        <f>ROUND(IF(Source!BI118=2,(ROUND((Source!CT118/IF(Source!BA118&lt;&gt;0,Source!BA118,1)*Source!I118),2)+ROUND((Source!CR118/IF(Source!BB118&lt;&gt;0,Source!BB118,1)*Source!I118),2)+ROUND((Source!CQ118/IF(Source!BC118&lt;&gt;0,Source!BC118,1)*Source!I118),2)+((Source!DN118/100)*ROUND((Source!CT118/IF(Source!BA118&lt;&gt;0,Source!BA118,1)*Source!I118),2))+((Source!DO118/100)*ROUND((Source!CT118/IF(Source!BA118&lt;&gt;0,Source!BA118,1)*Source!I118),2))+(ROUND((Source!CS118/IF(Source!BS118&lt;&gt;0,Source!BS118,1)*Source!I118),2)*1.75)),0),2)</f>
        <v>0</v>
      </c>
      <c r="Q187">
        <f>ROUND(IF(Source!BI118=3,(ROUND((Source!CT118/IF(Source!BA118&lt;&gt;0,Source!BA118,1)*Source!I118),2)+ROUND((Source!CR118/IF(Source!BB118&lt;&gt;0,Source!BB118,1)*Source!I118),2)+ROUND((Source!CQ118/IF(Source!BC118&lt;&gt;0,Source!BC118,1)*Source!I118),2)+((Source!DN118/100)*ROUND((Source!CT118/IF(Source!BA118&lt;&gt;0,Source!BA118,1)*Source!I118),2))+((Source!DO118/100)*ROUND((Source!CT118/IF(Source!BA118&lt;&gt;0,Source!BA118,1)*Source!I118),2))+(ROUND((Source!CS118/IF(Source!BS118&lt;&gt;0,Source!BS118,1)*Source!I118),2)*1.75)),0),2)</f>
        <v>0</v>
      </c>
      <c r="R187">
        <f>ROUND(IF(Source!BI118=4,(ROUND((Source!CT118/IF(Source!BA118&lt;&gt;0,Source!BA118,1)*Source!I118),2)+ROUND((Source!CR118/IF(Source!BB118&lt;&gt;0,Source!BB118,1)*Source!I118),2)+ROUND((Source!CQ118/IF(Source!BC118&lt;&gt;0,Source!BC118,1)*Source!I118),2)+((Source!DN118/100)*ROUND((Source!CT118/IF(Source!BA118&lt;&gt;0,Source!BA118,1)*Source!I118),2))+((Source!DO118/100)*ROUND((Source!CT118/IF(Source!BA118&lt;&gt;0,Source!BA118,1)*Source!I118),2))+(ROUND((Source!CS118/IF(Source!BS118&lt;&gt;0,Source!BS118,1)*Source!I118),2)*1.75)),0),2)</f>
        <v>13686.44</v>
      </c>
      <c r="U187">
        <f>IF(Source!BI118=1,Source!O118+Source!X118+Source!Y118+Source!R118*178/100,0)</f>
        <v>0</v>
      </c>
      <c r="V187">
        <f>IF(Source!BI118=2,Source!O118+Source!X118+Source!Y118+Source!R118*178/100,0)</f>
        <v>0</v>
      </c>
      <c r="W187">
        <f>IF(Source!BI118=3,Source!O118+Source!X118+Source!Y118+Source!R118*178/100,0)</f>
        <v>0</v>
      </c>
      <c r="X187">
        <f>IF(Source!BI118=4,Source!O118+Source!X118+Source!Y118+Source!R118*178/100,0)</f>
        <v>13686.44</v>
      </c>
    </row>
    <row r="188" spans="1:25" ht="36">
      <c r="A188" s="44" t="str">
        <f>Source!E119</f>
        <v>4</v>
      </c>
      <c r="B188" s="44" t="str">
        <f>Source!F119</f>
        <v>6.65-4-3</v>
      </c>
      <c r="C188" s="23" t="str">
        <f>Source!G119</f>
        <v>ДЕМОНТАЖ САНИТАРНО-ТЕХНИЧЕСКИХ ПРИБОРОВ УНИТАЗОВ СО СМЫВНЫМ БАЧКОМ</v>
      </c>
      <c r="D188" s="45" t="str">
        <f>Source!H119</f>
        <v>100 компл.</v>
      </c>
      <c r="E188" s="8">
        <f>ROUND(Source!I119,6)</f>
        <v>0.02</v>
      </c>
      <c r="F188" s="8"/>
      <c r="G188" s="8"/>
      <c r="H188" s="8"/>
      <c r="I188" s="8"/>
      <c r="J188" s="8"/>
      <c r="K188" s="8"/>
      <c r="Y188">
        <v>29</v>
      </c>
    </row>
    <row r="189" spans="1:11" ht="12.75">
      <c r="A189" s="8"/>
      <c r="B189" s="8"/>
      <c r="C189" s="8" t="s">
        <v>508</v>
      </c>
      <c r="D189" s="8"/>
      <c r="E189" s="8"/>
      <c r="F189" s="25">
        <f>Source!AO119</f>
        <v>1681.68</v>
      </c>
      <c r="G189" s="46">
        <f>Source!DG119</f>
      </c>
      <c r="H189" s="8">
        <f>Source!AV119</f>
        <v>1.047</v>
      </c>
      <c r="I189" s="25">
        <f>ROUND((Source!CT119/IF(Source!BA119&lt;&gt;0,Source!BA119,1)*Source!I119),2)</f>
        <v>35.21</v>
      </c>
      <c r="J189" s="8">
        <f>Source!BA119</f>
        <v>12.35</v>
      </c>
      <c r="K189" s="25">
        <f>Source!S119</f>
        <v>434.9</v>
      </c>
    </row>
    <row r="190" spans="1:11" ht="12.75">
      <c r="A190" s="8"/>
      <c r="B190" s="8"/>
      <c r="C190" s="8" t="s">
        <v>512</v>
      </c>
      <c r="D190" s="8" t="s">
        <v>513</v>
      </c>
      <c r="E190" s="8">
        <f>Source!DN119</f>
        <v>80</v>
      </c>
      <c r="F190" s="8"/>
      <c r="G190" s="8"/>
      <c r="H190" s="8"/>
      <c r="I190" s="25">
        <f>ROUND((E190/100)*ROUND((Source!CT119/IF(Source!BA119&lt;&gt;0,Source!BA119,1)*Source!I119),2),2)</f>
        <v>28.17</v>
      </c>
      <c r="J190" s="8">
        <f>Source!AT119</f>
        <v>77</v>
      </c>
      <c r="K190" s="25">
        <f>Source!X119</f>
        <v>334.87</v>
      </c>
    </row>
    <row r="191" spans="1:11" ht="12.75">
      <c r="A191" s="8"/>
      <c r="B191" s="8"/>
      <c r="C191" s="8" t="s">
        <v>514</v>
      </c>
      <c r="D191" s="8" t="s">
        <v>513</v>
      </c>
      <c r="E191" s="8">
        <f>Source!DO119</f>
        <v>55</v>
      </c>
      <c r="F191" s="8"/>
      <c r="G191" s="8"/>
      <c r="H191" s="8"/>
      <c r="I191" s="25">
        <f>ROUND((E191/100)*ROUND((Source!CT119/IF(Source!BA119&lt;&gt;0,Source!BA119,1)*Source!I119),2),2)</f>
        <v>19.37</v>
      </c>
      <c r="J191" s="8">
        <f>Source!AU119</f>
        <v>45</v>
      </c>
      <c r="K191" s="25">
        <f>Source!Y119</f>
        <v>195.71</v>
      </c>
    </row>
    <row r="192" spans="1:11" ht="12.75">
      <c r="A192" s="48"/>
      <c r="B192" s="48"/>
      <c r="C192" s="48" t="s">
        <v>516</v>
      </c>
      <c r="D192" s="48" t="s">
        <v>517</v>
      </c>
      <c r="E192" s="48">
        <f>Source!AQ119</f>
        <v>143</v>
      </c>
      <c r="F192" s="48"/>
      <c r="G192" s="49">
        <f>Source!DI119</f>
      </c>
      <c r="H192" s="48">
        <f>Source!AV119</f>
        <v>1.047</v>
      </c>
      <c r="I192" s="50">
        <f>ROUND(Source!U119,2)</f>
        <v>2.99</v>
      </c>
      <c r="J192" s="48"/>
      <c r="K192" s="48"/>
    </row>
    <row r="193" spans="9:24" ht="12.75">
      <c r="I193" s="51">
        <f>ROUND((Source!CT119/IF(Source!BA119&lt;&gt;0,Source!BA119,1)*Source!I119),2)+ROUND((Source!CR119/IF(Source!BB119&lt;&gt;0,Source!BB119,1)*Source!I119),2)+SUM(I190:I191)</f>
        <v>82.75</v>
      </c>
      <c r="J193" s="12"/>
      <c r="K193" s="51">
        <f>Source!S119+Source!Q119+SUM(K190:K191)</f>
        <v>965.48</v>
      </c>
      <c r="L193">
        <f>ROUND((Source!CT119/IF(Source!BA119&lt;&gt;0,Source!BA119,1)*Source!I119),2)</f>
        <v>35.21</v>
      </c>
      <c r="M193" s="26">
        <f>I193</f>
        <v>82.75</v>
      </c>
      <c r="N193" s="26">
        <f>K193</f>
        <v>965.48</v>
      </c>
      <c r="O193">
        <f>ROUND(IF(Source!BI119=1,(ROUND((Source!CT119/IF(Source!BA119&lt;&gt;0,Source!BA119,1)*Source!I119),2)+ROUND((Source!CR119/IF(Source!BB119&lt;&gt;0,Source!BB119,1)*Source!I119),2)+ROUND((Source!CQ119/IF(Source!BC119&lt;&gt;0,Source!BC119,1)*Source!I119),2)+((Source!DN119/100)*ROUND((Source!CT119/IF(Source!BA119&lt;&gt;0,Source!BA119,1)*Source!I119),2))+((Source!DO119/100)*ROUND((Source!CT119/IF(Source!BA119&lt;&gt;0,Source!BA119,1)*Source!I119),2))+(ROUND((Source!CS119/IF(Source!BS119&lt;&gt;0,Source!BS119,1)*Source!I119),2)*1.75)),0),2)</f>
        <v>82.74</v>
      </c>
      <c r="P193">
        <f>ROUND(IF(Source!BI119=2,(ROUND((Source!CT119/IF(Source!BA119&lt;&gt;0,Source!BA119,1)*Source!I119),2)+ROUND((Source!CR119/IF(Source!BB119&lt;&gt;0,Source!BB119,1)*Source!I119),2)+ROUND((Source!CQ119/IF(Source!BC119&lt;&gt;0,Source!BC119,1)*Source!I119),2)+((Source!DN119/100)*ROUND((Source!CT119/IF(Source!BA119&lt;&gt;0,Source!BA119,1)*Source!I119),2))+((Source!DO119/100)*ROUND((Source!CT119/IF(Source!BA119&lt;&gt;0,Source!BA119,1)*Source!I119),2))+(ROUND((Source!CS119/IF(Source!BS119&lt;&gt;0,Source!BS119,1)*Source!I119),2)*1.75)),0),2)</f>
        <v>0</v>
      </c>
      <c r="Q193">
        <f>ROUND(IF(Source!BI119=3,(ROUND((Source!CT119/IF(Source!BA119&lt;&gt;0,Source!BA119,1)*Source!I119),2)+ROUND((Source!CR119/IF(Source!BB119&lt;&gt;0,Source!BB119,1)*Source!I119),2)+ROUND((Source!CQ119/IF(Source!BC119&lt;&gt;0,Source!BC119,1)*Source!I119),2)+((Source!DN119/100)*ROUND((Source!CT119/IF(Source!BA119&lt;&gt;0,Source!BA119,1)*Source!I119),2))+((Source!DO119/100)*ROUND((Source!CT119/IF(Source!BA119&lt;&gt;0,Source!BA119,1)*Source!I119),2))+(ROUND((Source!CS119/IF(Source!BS119&lt;&gt;0,Source!BS119,1)*Source!I119),2)*1.75)),0),2)</f>
        <v>0</v>
      </c>
      <c r="R193">
        <f>ROUND(IF(Source!BI119=4,(ROUND((Source!CT119/IF(Source!BA119&lt;&gt;0,Source!BA119,1)*Source!I119),2)+ROUND((Source!CR119/IF(Source!BB119&lt;&gt;0,Source!BB119,1)*Source!I119),2)+ROUND((Source!CQ119/IF(Source!BC119&lt;&gt;0,Source!BC119,1)*Source!I119),2)+((Source!DN119/100)*ROUND((Source!CT119/IF(Source!BA119&lt;&gt;0,Source!BA119,1)*Source!I119),2))+((Source!DO119/100)*ROUND((Source!CT119/IF(Source!BA119&lt;&gt;0,Source!BA119,1)*Source!I119),2))+(ROUND((Source!CS119/IF(Source!BS119&lt;&gt;0,Source!BS119,1)*Source!I119),2)*1.75)),0),2)</f>
        <v>0</v>
      </c>
      <c r="U193">
        <f>IF(Source!BI119=1,Source!O119+Source!X119+Source!Y119+Source!R119*178/100,0)</f>
        <v>965.48</v>
      </c>
      <c r="V193">
        <f>IF(Source!BI119=2,Source!O119+Source!X119+Source!Y119+Source!R119*178/100,0)</f>
        <v>0</v>
      </c>
      <c r="W193">
        <f>IF(Source!BI119=3,Source!O119+Source!X119+Source!Y119+Source!R119*178/100,0)</f>
        <v>0</v>
      </c>
      <c r="X193">
        <f>IF(Source!BI119=4,Source!O119+Source!X119+Source!Y119+Source!R119*178/100,0)</f>
        <v>0</v>
      </c>
    </row>
    <row r="194" spans="1:25" ht="36">
      <c r="A194" s="44" t="str">
        <f>Source!E120</f>
        <v>5</v>
      </c>
      <c r="B194" s="44" t="str">
        <f>Source!F120</f>
        <v>3.17-3-1</v>
      </c>
      <c r="C194" s="23" t="str">
        <f>Source!G120</f>
        <v>УСТАНОВКА УНИТАЗОВ С БАЧКОМ НЕПОСРЕДСТЕННО ПРИСОЕДИНЕННЫМ</v>
      </c>
      <c r="D194" s="45" t="str">
        <f>Source!H120</f>
        <v>компл.</v>
      </c>
      <c r="E194" s="8">
        <f>ROUND(Source!I120,6)</f>
        <v>2</v>
      </c>
      <c r="F194" s="8"/>
      <c r="G194" s="8"/>
      <c r="H194" s="8"/>
      <c r="I194" s="8"/>
      <c r="J194" s="8"/>
      <c r="K194" s="8"/>
      <c r="Y194">
        <v>30</v>
      </c>
    </row>
    <row r="195" spans="1:11" ht="12.75">
      <c r="A195" s="8"/>
      <c r="B195" s="8"/>
      <c r="C195" s="8" t="s">
        <v>508</v>
      </c>
      <c r="D195" s="8"/>
      <c r="E195" s="8"/>
      <c r="F195" s="25">
        <f>Source!AO120</f>
        <v>27.73</v>
      </c>
      <c r="G195" s="46" t="str">
        <f>Source!DG120</f>
        <v>*1,15</v>
      </c>
      <c r="H195" s="8">
        <f>Source!AV120</f>
        <v>1.067</v>
      </c>
      <c r="I195" s="25">
        <f>ROUND((Source!CT120/IF(Source!BA120&lt;&gt;0,Source!BA120,1)*Source!I120),2)</f>
        <v>68.05</v>
      </c>
      <c r="J195" s="8">
        <f>Source!BA120</f>
        <v>12.35</v>
      </c>
      <c r="K195" s="25">
        <f>Source!S120</f>
        <v>840.44</v>
      </c>
    </row>
    <row r="196" spans="1:11" ht="12.75">
      <c r="A196" s="8"/>
      <c r="B196" s="8"/>
      <c r="C196" s="8" t="s">
        <v>509</v>
      </c>
      <c r="D196" s="8"/>
      <c r="E196" s="8"/>
      <c r="F196" s="25">
        <f>Source!AM120</f>
        <v>3.72</v>
      </c>
      <c r="G196" s="46" t="str">
        <f>Source!DE120</f>
        <v>*1,25</v>
      </c>
      <c r="H196" s="8">
        <f>Source!AV120</f>
        <v>1.067</v>
      </c>
      <c r="I196" s="25">
        <f>ROUND((Source!CR120/IF(Source!BB120&lt;&gt;0,Source!BB120,1)*Source!I120),2)</f>
        <v>9.92</v>
      </c>
      <c r="J196" s="8">
        <f>Source!BB120</f>
        <v>7.39</v>
      </c>
      <c r="K196" s="25">
        <f>Source!Q120</f>
        <v>73.33</v>
      </c>
    </row>
    <row r="197" spans="1:12" ht="12.75">
      <c r="A197" s="8"/>
      <c r="B197" s="8"/>
      <c r="C197" s="8" t="s">
        <v>510</v>
      </c>
      <c r="D197" s="8"/>
      <c r="E197" s="8"/>
      <c r="F197" s="25">
        <f>Source!AN120</f>
        <v>0.88</v>
      </c>
      <c r="G197" s="46" t="str">
        <f>Source!DF120</f>
        <v>*1,25</v>
      </c>
      <c r="H197" s="8">
        <f>Source!AV120</f>
        <v>1.067</v>
      </c>
      <c r="I197" s="47" t="str">
        <f>CONCATENATE("(",TEXT(+ROUND((Source!CS120/IF(J197&lt;&gt;0,J197,1)*Source!I120),2),"0,00"),")")</f>
        <v>(2,35)</v>
      </c>
      <c r="J197" s="8">
        <f>Source!BS120</f>
        <v>12.35</v>
      </c>
      <c r="K197" s="47" t="str">
        <f>CONCATENATE("(",TEXT(+Source!R120,"0,00"),")")</f>
        <v>(28,99)</v>
      </c>
      <c r="L197">
        <f>ROUND(IF(J197&lt;&gt;0,Source!R120/J197,Source!R120),2)</f>
        <v>2.35</v>
      </c>
    </row>
    <row r="198" spans="1:11" ht="12.75">
      <c r="A198" s="8"/>
      <c r="B198" s="8"/>
      <c r="C198" s="8" t="s">
        <v>511</v>
      </c>
      <c r="D198" s="8"/>
      <c r="E198" s="8"/>
      <c r="F198" s="25">
        <f>Source!AL120</f>
        <v>11.48</v>
      </c>
      <c r="G198" s="8">
        <f>Source!DD120</f>
      </c>
      <c r="H198" s="8">
        <f>Source!AW120</f>
        <v>1</v>
      </c>
      <c r="I198" s="25">
        <f>ROUND((Source!CQ120/IF(Source!BC120&lt;&gt;0,Source!BC120,1)*Source!I120),2)</f>
        <v>22.96</v>
      </c>
      <c r="J198" s="8">
        <f>Source!BC120</f>
        <v>4.56</v>
      </c>
      <c r="K198" s="25">
        <f>Source!P120</f>
        <v>104.7</v>
      </c>
    </row>
    <row r="199" spans="1:25" ht="72">
      <c r="A199" s="44" t="str">
        <f>Source!E121</f>
        <v>5,1</v>
      </c>
      <c r="B199" s="44" t="str">
        <f>Source!F121</f>
        <v>1.17-1-49</v>
      </c>
      <c r="C199" s="23" t="str">
        <f>Source!G121</f>
        <v>УНИТАЗЫ КЕРАМИЧЕСКИЕ ТАРЕЛЬЧАТЫЕ, КОМПЛЕКТ С ОТДЕЛЬНОЙ ПОЛОЧКОЙ В КОМПЛЕКТЕ С ЗАПОРНОЙ АРМАТУРОЙ И БАЧКОМ, РАЗМЕР 700Х580Х360 ММ</v>
      </c>
      <c r="D199" s="45" t="str">
        <f>Source!H121</f>
        <v>компл.</v>
      </c>
      <c r="E199" s="8">
        <f>ROUND(Source!I121,6)</f>
        <v>2</v>
      </c>
      <c r="F199" s="25">
        <f>IF(Source!AL121=0,Source!AK121,Source!AL121)</f>
        <v>456.4</v>
      </c>
      <c r="G199" s="46">
        <f>Source!DD121</f>
      </c>
      <c r="H199" s="8">
        <f>Source!AW121</f>
        <v>1</v>
      </c>
      <c r="I199" s="25">
        <f>ROUND((Source!CR121/IF(Source!BB121&lt;&gt;0,Source!BB121,1)*Source!I121),2)+ROUND((Source!CQ121/IF(Source!BC121&lt;&gt;0,Source!BC121,1)*Source!I121),2)+ROUND((Source!CT121/IF(Source!BA121&lt;&gt;0,Source!BA121,1)*Source!I121),2)</f>
        <v>912.8</v>
      </c>
      <c r="J199" s="8">
        <f>Source!BC121</f>
        <v>2.93</v>
      </c>
      <c r="K199" s="25">
        <f>Source!O121</f>
        <v>2674.5</v>
      </c>
      <c r="O199">
        <f>IF(Source!BI121=1,(ROUND((Source!CR121/IF(Source!BB121&lt;&gt;0,Source!BB121,1)*Source!I121),2)+ROUND((Source!CQ121/IF(Source!BC121&lt;&gt;0,Source!BC121,1)*Source!I121),2)+ROUND((Source!CT121/IF(Source!BA121&lt;&gt;0,Source!BA121,1)*Source!I121),2)),0)</f>
        <v>912.8</v>
      </c>
      <c r="P199">
        <f>IF(Source!BI121=2,(ROUND((Source!CR121/IF(Source!BB121&lt;&gt;0,Source!BB121,1)*Source!I121),2)+ROUND((Source!CQ121/IF(Source!BC121&lt;&gt;0,Source!BC121,1)*Source!I121),2)+ROUND((Source!CT121/IF(Source!BA121&lt;&gt;0,Source!BA121,1)*Source!I121),2)),0)</f>
        <v>0</v>
      </c>
      <c r="Q199">
        <f>IF(Source!BI121=3,(ROUND((Source!CR121/IF(Source!BB121&lt;&gt;0,Source!BB121,1)*Source!I121),2)+ROUND((Source!CQ121/IF(Source!BC121&lt;&gt;0,Source!BC121,1)*Source!I121),2)+ROUND((Source!CT121/IF(Source!BA121&lt;&gt;0,Source!BA121,1)*Source!I121),2)),0)</f>
        <v>0</v>
      </c>
      <c r="R199">
        <f>IF(Source!BI121=4,(ROUND((Source!CR121/IF(Source!BB121&lt;&gt;0,Source!BB121,1)*Source!I121),2)+ROUND((Source!CQ121/IF(Source!BC121&lt;&gt;0,Source!BC121,1)*Source!I121),2)+ROUND((Source!CT121/IF(Source!BA121&lt;&gt;0,Source!BA121,1)*Source!I121),2)),0)</f>
        <v>0</v>
      </c>
      <c r="U199">
        <f>IF(Source!BI121=1,Source!O121+Source!X121+Source!Y121,0)</f>
        <v>2674.5</v>
      </c>
      <c r="V199">
        <f>IF(Source!BI121=2,Source!O121+Source!X121+Source!Y121,0)</f>
        <v>0</v>
      </c>
      <c r="W199">
        <f>IF(Source!BI121=3,Source!O121+Source!X121+Source!Y121,0)</f>
        <v>0</v>
      </c>
      <c r="X199">
        <f>IF(Source!BI121=4,Source!O121+Source!X121+Source!Y121,0)</f>
        <v>0</v>
      </c>
      <c r="Y199">
        <v>31</v>
      </c>
    </row>
    <row r="200" spans="1:25" ht="60">
      <c r="A200" s="44" t="str">
        <f>Source!E122</f>
        <v>5,2</v>
      </c>
      <c r="B200" s="44" t="str">
        <f>Source!F122</f>
        <v>1.12-5-390</v>
      </c>
      <c r="C200" s="23" t="str">
        <f>Source!G122</f>
        <v>ПОДВОДКИ ГИБКИЕ АРМИРОВАННЫЕ ДЛЯ ВОДЫ, АНТИВИБРАЦИОННЫЕ В КОМПЛЕКТЕ С ПРОКЛАДКАМИ, ДИАМЕТР 15 ММ, ДЛИНА 500 ММ</v>
      </c>
      <c r="D200" s="45" t="str">
        <f>Source!H122</f>
        <v>компл.</v>
      </c>
      <c r="E200" s="8">
        <f>ROUND(Source!I122,6)</f>
        <v>2</v>
      </c>
      <c r="F200" s="25">
        <f>IF(Source!AL122=0,Source!AK122,Source!AL122)</f>
        <v>41</v>
      </c>
      <c r="G200" s="46">
        <f>Source!DD122</f>
      </c>
      <c r="H200" s="8">
        <f>Source!AW122</f>
        <v>1</v>
      </c>
      <c r="I200" s="25">
        <f>ROUND((Source!CR122/IF(Source!BB122&lt;&gt;0,Source!BB122,1)*Source!I122),2)+ROUND((Source!CQ122/IF(Source!BC122&lt;&gt;0,Source!BC122,1)*Source!I122),2)+ROUND((Source!CT122/IF(Source!BA122&lt;&gt;0,Source!BA122,1)*Source!I122),2)</f>
        <v>82</v>
      </c>
      <c r="J200" s="8">
        <f>Source!BC122</f>
        <v>3.49</v>
      </c>
      <c r="K200" s="25">
        <f>Source!O122</f>
        <v>286.18</v>
      </c>
      <c r="O200">
        <f>IF(Source!BI122=1,(ROUND((Source!CR122/IF(Source!BB122&lt;&gt;0,Source!BB122,1)*Source!I122),2)+ROUND((Source!CQ122/IF(Source!BC122&lt;&gt;0,Source!BC122,1)*Source!I122),2)+ROUND((Source!CT122/IF(Source!BA122&lt;&gt;0,Source!BA122,1)*Source!I122),2)),0)</f>
        <v>82</v>
      </c>
      <c r="P200">
        <f>IF(Source!BI122=2,(ROUND((Source!CR122/IF(Source!BB122&lt;&gt;0,Source!BB122,1)*Source!I122),2)+ROUND((Source!CQ122/IF(Source!BC122&lt;&gt;0,Source!BC122,1)*Source!I122),2)+ROUND((Source!CT122/IF(Source!BA122&lt;&gt;0,Source!BA122,1)*Source!I122),2)),0)</f>
        <v>0</v>
      </c>
      <c r="Q200">
        <f>IF(Source!BI122=3,(ROUND((Source!CR122/IF(Source!BB122&lt;&gt;0,Source!BB122,1)*Source!I122),2)+ROUND((Source!CQ122/IF(Source!BC122&lt;&gt;0,Source!BC122,1)*Source!I122),2)+ROUND((Source!CT122/IF(Source!BA122&lt;&gt;0,Source!BA122,1)*Source!I122),2)),0)</f>
        <v>0</v>
      </c>
      <c r="R200">
        <f>IF(Source!BI122=4,(ROUND((Source!CR122/IF(Source!BB122&lt;&gt;0,Source!BB122,1)*Source!I122),2)+ROUND((Source!CQ122/IF(Source!BC122&lt;&gt;0,Source!BC122,1)*Source!I122),2)+ROUND((Source!CT122/IF(Source!BA122&lt;&gt;0,Source!BA122,1)*Source!I122),2)),0)</f>
        <v>0</v>
      </c>
      <c r="U200">
        <f>IF(Source!BI122=1,Source!O122+Source!X122+Source!Y122,0)</f>
        <v>286.18</v>
      </c>
      <c r="V200">
        <f>IF(Source!BI122=2,Source!O122+Source!X122+Source!Y122,0)</f>
        <v>0</v>
      </c>
      <c r="W200">
        <f>IF(Source!BI122=3,Source!O122+Source!X122+Source!Y122,0)</f>
        <v>0</v>
      </c>
      <c r="X200">
        <f>IF(Source!BI122=4,Source!O122+Source!X122+Source!Y122,0)</f>
        <v>0</v>
      </c>
      <c r="Y200">
        <v>32</v>
      </c>
    </row>
    <row r="201" spans="1:25" ht="36">
      <c r="A201" s="44" t="str">
        <f>Source!E123</f>
        <v>5,3</v>
      </c>
      <c r="B201" s="44" t="str">
        <f>Source!F123</f>
        <v>1.13-4-42</v>
      </c>
      <c r="C201" s="23" t="str">
        <f>Source!G123</f>
        <v>КРАНЫ ЛАТУННЫЕ ШАРОВЫЕ МУФТОВЫЕ ПРОХОДНЫЕ, МАРКА 11Б27П, ДИАМЕТР 15 ММ</v>
      </c>
      <c r="D201" s="45" t="str">
        <f>Source!H123</f>
        <v>шт.</v>
      </c>
      <c r="E201" s="8">
        <f>ROUND(Source!I123,6)</f>
        <v>2</v>
      </c>
      <c r="F201" s="25">
        <f>IF(Source!AL123=0,Source!AK123,Source!AL123)</f>
        <v>44.45</v>
      </c>
      <c r="G201" s="46">
        <f>Source!DD123</f>
      </c>
      <c r="H201" s="8">
        <f>Source!AW123</f>
        <v>1</v>
      </c>
      <c r="I201" s="25">
        <f>ROUND((Source!CR123/IF(Source!BB123&lt;&gt;0,Source!BB123,1)*Source!I123),2)+ROUND((Source!CQ123/IF(Source!BC123&lt;&gt;0,Source!BC123,1)*Source!I123),2)+ROUND((Source!CT123/IF(Source!BA123&lt;&gt;0,Source!BA123,1)*Source!I123),2)</f>
        <v>88.9</v>
      </c>
      <c r="J201" s="8">
        <f>Source!BC123</f>
        <v>2.07</v>
      </c>
      <c r="K201" s="25">
        <f>Source!O123</f>
        <v>184.02</v>
      </c>
      <c r="O201">
        <f>IF(Source!BI123=1,(ROUND((Source!CR123/IF(Source!BB123&lt;&gt;0,Source!BB123,1)*Source!I123),2)+ROUND((Source!CQ123/IF(Source!BC123&lt;&gt;0,Source!BC123,1)*Source!I123),2)+ROUND((Source!CT123/IF(Source!BA123&lt;&gt;0,Source!BA123,1)*Source!I123),2)),0)</f>
        <v>88.9</v>
      </c>
      <c r="P201">
        <f>IF(Source!BI123=2,(ROUND((Source!CR123/IF(Source!BB123&lt;&gt;0,Source!BB123,1)*Source!I123),2)+ROUND((Source!CQ123/IF(Source!BC123&lt;&gt;0,Source!BC123,1)*Source!I123),2)+ROUND((Source!CT123/IF(Source!BA123&lt;&gt;0,Source!BA123,1)*Source!I123),2)),0)</f>
        <v>0</v>
      </c>
      <c r="Q201">
        <f>IF(Source!BI123=3,(ROUND((Source!CR123/IF(Source!BB123&lt;&gt;0,Source!BB123,1)*Source!I123),2)+ROUND((Source!CQ123/IF(Source!BC123&lt;&gt;0,Source!BC123,1)*Source!I123),2)+ROUND((Source!CT123/IF(Source!BA123&lt;&gt;0,Source!BA123,1)*Source!I123),2)),0)</f>
        <v>0</v>
      </c>
      <c r="R201">
        <f>IF(Source!BI123=4,(ROUND((Source!CR123/IF(Source!BB123&lt;&gt;0,Source!BB123,1)*Source!I123),2)+ROUND((Source!CQ123/IF(Source!BC123&lt;&gt;0,Source!BC123,1)*Source!I123),2)+ROUND((Source!CT123/IF(Source!BA123&lt;&gt;0,Source!BA123,1)*Source!I123),2)),0)</f>
        <v>0</v>
      </c>
      <c r="U201">
        <f>IF(Source!BI123=1,Source!O123+Source!X123+Source!Y123,0)</f>
        <v>184.02</v>
      </c>
      <c r="V201">
        <f>IF(Source!BI123=2,Source!O123+Source!X123+Source!Y123,0)</f>
        <v>0</v>
      </c>
      <c r="W201">
        <f>IF(Source!BI123=3,Source!O123+Source!X123+Source!Y123,0)</f>
        <v>0</v>
      </c>
      <c r="X201">
        <f>IF(Source!BI123=4,Source!O123+Source!X123+Source!Y123,0)</f>
        <v>0</v>
      </c>
      <c r="Y201">
        <v>33</v>
      </c>
    </row>
    <row r="202" spans="1:11" ht="12.75">
      <c r="A202" s="8"/>
      <c r="B202" s="8"/>
      <c r="C202" s="8" t="s">
        <v>512</v>
      </c>
      <c r="D202" s="8" t="s">
        <v>513</v>
      </c>
      <c r="E202" s="8">
        <f>Source!DN120</f>
        <v>110</v>
      </c>
      <c r="F202" s="8"/>
      <c r="G202" s="8"/>
      <c r="H202" s="8"/>
      <c r="I202" s="25">
        <f>ROUND((E202/100)*ROUND((Source!CT120/IF(Source!BA120&lt;&gt;0,Source!BA120,1)*Source!I120),2),2)</f>
        <v>74.86</v>
      </c>
      <c r="J202" s="8">
        <f>Source!AT120</f>
        <v>100</v>
      </c>
      <c r="K202" s="25">
        <f>Source!X120</f>
        <v>840.44</v>
      </c>
    </row>
    <row r="203" spans="1:11" ht="12.75">
      <c r="A203" s="8"/>
      <c r="B203" s="8"/>
      <c r="C203" s="8" t="s">
        <v>514</v>
      </c>
      <c r="D203" s="8" t="s">
        <v>513</v>
      </c>
      <c r="E203" s="8">
        <f>Source!DO120</f>
        <v>74</v>
      </c>
      <c r="F203" s="8"/>
      <c r="G203" s="8"/>
      <c r="H203" s="8"/>
      <c r="I203" s="25">
        <f>ROUND((E203/100)*ROUND((Source!CT120/IF(Source!BA120&lt;&gt;0,Source!BA120,1)*Source!I120),2),2)</f>
        <v>50.36</v>
      </c>
      <c r="J203" s="8">
        <f>Source!AU120</f>
        <v>45</v>
      </c>
      <c r="K203" s="25">
        <f>Source!Y120</f>
        <v>378.2</v>
      </c>
    </row>
    <row r="204" spans="1:11" ht="12.75">
      <c r="A204" s="8"/>
      <c r="B204" s="8"/>
      <c r="C204" s="8" t="s">
        <v>515</v>
      </c>
      <c r="D204" s="8" t="s">
        <v>513</v>
      </c>
      <c r="E204" s="8">
        <v>175</v>
      </c>
      <c r="F204" s="8"/>
      <c r="G204" s="8"/>
      <c r="H204" s="8"/>
      <c r="I204" s="25">
        <f>ROUND(ROUND((Source!CS120/IF(Source!BS120&lt;&gt;0,Source!BS120,1)*Source!I120),2)*1.75,2)</f>
        <v>4.11</v>
      </c>
      <c r="J204" s="8">
        <v>178</v>
      </c>
      <c r="K204" s="25">
        <f>ROUND(Source!R120*J204/100,2)</f>
        <v>51.6</v>
      </c>
    </row>
    <row r="205" spans="1:11" ht="12.75">
      <c r="A205" s="48"/>
      <c r="B205" s="48"/>
      <c r="C205" s="48" t="s">
        <v>516</v>
      </c>
      <c r="D205" s="48" t="s">
        <v>517</v>
      </c>
      <c r="E205" s="48">
        <f>Source!AQ120</f>
        <v>2.22</v>
      </c>
      <c r="F205" s="48"/>
      <c r="G205" s="49" t="str">
        <f>Source!DI120</f>
        <v>*1,15</v>
      </c>
      <c r="H205" s="48">
        <f>Source!AV120</f>
        <v>1.067</v>
      </c>
      <c r="I205" s="50">
        <f>ROUND(Source!U120,2)</f>
        <v>5.45</v>
      </c>
      <c r="J205" s="48"/>
      <c r="K205" s="48"/>
    </row>
    <row r="206" spans="9:24" ht="12.75">
      <c r="I206" s="51">
        <f>ROUND((Source!CT120/IF(Source!BA120&lt;&gt;0,Source!BA120,1)*Source!I120),2)+ROUND((Source!CR120/IF(Source!BB120&lt;&gt;0,Source!BB120,1)*Source!I120),2)+SUM(I198:I204)</f>
        <v>1313.9599999999998</v>
      </c>
      <c r="J206" s="12"/>
      <c r="K206" s="51">
        <f>Source!S120+Source!Q120+SUM(K198:K204)</f>
        <v>5433.410000000001</v>
      </c>
      <c r="L206">
        <f>ROUND((Source!CT120/IF(Source!BA120&lt;&gt;0,Source!BA120,1)*Source!I120),2)</f>
        <v>68.05</v>
      </c>
      <c r="M206" s="26">
        <f>I206</f>
        <v>1313.9599999999998</v>
      </c>
      <c r="N206" s="26">
        <f>K206</f>
        <v>5433.410000000001</v>
      </c>
      <c r="O206">
        <f>ROUND(IF(Source!BI120=1,(ROUND((Source!CT120/IF(Source!BA120&lt;&gt;0,Source!BA120,1)*Source!I120),2)+ROUND((Source!CR120/IF(Source!BB120&lt;&gt;0,Source!BB120,1)*Source!I120),2)+ROUND((Source!CQ120/IF(Source!BC120&lt;&gt;0,Source!BC120,1)*Source!I120),2)+((Source!DN120/100)*ROUND((Source!CT120/IF(Source!BA120&lt;&gt;0,Source!BA120,1)*Source!I120),2))+((Source!DO120/100)*ROUND((Source!CT120/IF(Source!BA120&lt;&gt;0,Source!BA120,1)*Source!I120),2))+(ROUND((Source!CS120/IF(Source!BS120&lt;&gt;0,Source!BS120,1)*Source!I120),2)*1.75)),0),2)</f>
        <v>230.25</v>
      </c>
      <c r="P206">
        <f>ROUND(IF(Source!BI120=2,(ROUND((Source!CT120/IF(Source!BA120&lt;&gt;0,Source!BA120,1)*Source!I120),2)+ROUND((Source!CR120/IF(Source!BB120&lt;&gt;0,Source!BB120,1)*Source!I120),2)+ROUND((Source!CQ120/IF(Source!BC120&lt;&gt;0,Source!BC120,1)*Source!I120),2)+((Source!DN120/100)*ROUND((Source!CT120/IF(Source!BA120&lt;&gt;0,Source!BA120,1)*Source!I120),2))+((Source!DO120/100)*ROUND((Source!CT120/IF(Source!BA120&lt;&gt;0,Source!BA120,1)*Source!I120),2))+(ROUND((Source!CS120/IF(Source!BS120&lt;&gt;0,Source!BS120,1)*Source!I120),2)*1.75)),0),2)</f>
        <v>0</v>
      </c>
      <c r="Q206">
        <f>ROUND(IF(Source!BI120=3,(ROUND((Source!CT120/IF(Source!BA120&lt;&gt;0,Source!BA120,1)*Source!I120),2)+ROUND((Source!CR120/IF(Source!BB120&lt;&gt;0,Source!BB120,1)*Source!I120),2)+ROUND((Source!CQ120/IF(Source!BC120&lt;&gt;0,Source!BC120,1)*Source!I120),2)+((Source!DN120/100)*ROUND((Source!CT120/IF(Source!BA120&lt;&gt;0,Source!BA120,1)*Source!I120),2))+((Source!DO120/100)*ROUND((Source!CT120/IF(Source!BA120&lt;&gt;0,Source!BA120,1)*Source!I120),2))+(ROUND((Source!CS120/IF(Source!BS120&lt;&gt;0,Source!BS120,1)*Source!I120),2)*1.75)),0),2)</f>
        <v>0</v>
      </c>
      <c r="R206">
        <f>ROUND(IF(Source!BI120=4,(ROUND((Source!CT120/IF(Source!BA120&lt;&gt;0,Source!BA120,1)*Source!I120),2)+ROUND((Source!CR120/IF(Source!BB120&lt;&gt;0,Source!BB120,1)*Source!I120),2)+ROUND((Source!CQ120/IF(Source!BC120&lt;&gt;0,Source!BC120,1)*Source!I120),2)+((Source!DN120/100)*ROUND((Source!CT120/IF(Source!BA120&lt;&gt;0,Source!BA120,1)*Source!I120),2))+((Source!DO120/100)*ROUND((Source!CT120/IF(Source!BA120&lt;&gt;0,Source!BA120,1)*Source!I120),2))+(ROUND((Source!CS120/IF(Source!BS120&lt;&gt;0,Source!BS120,1)*Source!I120),2)*1.75)),0),2)</f>
        <v>0</v>
      </c>
      <c r="U206">
        <f>IF(Source!BI120=1,Source!O120+Source!X120+Source!Y120+Source!R120*178/100,0)</f>
        <v>2288.7122</v>
      </c>
      <c r="V206">
        <f>IF(Source!BI120=2,Source!O120+Source!X120+Source!Y120+Source!R120*178/100,0)</f>
        <v>0</v>
      </c>
      <c r="W206">
        <f>IF(Source!BI120=3,Source!O120+Source!X120+Source!Y120+Source!R120*178/100,0)</f>
        <v>0</v>
      </c>
      <c r="X206">
        <f>IF(Source!BI120=4,Source!O120+Source!X120+Source!Y120+Source!R120*178/100,0)</f>
        <v>0</v>
      </c>
    </row>
    <row r="208" spans="3:12" s="12" customFormat="1" ht="12.75">
      <c r="C208" s="12" t="s">
        <v>274</v>
      </c>
      <c r="H208" s="52">
        <f>SUM(M172:M207)</f>
        <v>16495.45</v>
      </c>
      <c r="I208" s="52"/>
      <c r="J208" s="52">
        <f>SUM(N172:N207)</f>
        <v>35923.52</v>
      </c>
      <c r="K208" s="52"/>
      <c r="L208" s="51">
        <f>SUM(L172:L207)</f>
        <v>661.54</v>
      </c>
    </row>
    <row r="210" spans="3:27" ht="15.75">
      <c r="C210" s="41" t="s">
        <v>507</v>
      </c>
      <c r="D210" s="54" t="str">
        <f>IF(Source!C12="1",Source!F141,Source!G141)</f>
        <v>ОКНА</v>
      </c>
      <c r="E210" s="53"/>
      <c r="F210" s="53"/>
      <c r="G210" s="53"/>
      <c r="H210" s="53"/>
      <c r="I210" s="53"/>
      <c r="J210" s="53"/>
      <c r="K210" s="53"/>
      <c r="AA210" s="55" t="str">
        <f>IF(Source!C12="1",Source!F141,Source!G141)</f>
        <v>ОКНА</v>
      </c>
    </row>
    <row r="212" spans="1:25" ht="48">
      <c r="A212" s="44" t="str">
        <f>Source!E145</f>
        <v>1</v>
      </c>
      <c r="B212" s="44" t="str">
        <f>Source!F145</f>
        <v>6.56-38-2</v>
      </c>
      <c r="C212" s="23" t="str">
        <f>Source!G145</f>
        <v>РАЗБОРКА ДЕРЕВЯННЫХ ЗАПОЛНЕНИЙ ПРОЕМОВ ОКОННЫХ БЕЗ ПОДОКОННЫХ ДОСОК</v>
      </c>
      <c r="D212" s="45" t="str">
        <f>Source!H145</f>
        <v>100 м2</v>
      </c>
      <c r="E212" s="8">
        <f>ROUND(Source!I145,6)</f>
        <v>0.0259</v>
      </c>
      <c r="F212" s="8"/>
      <c r="G212" s="8"/>
      <c r="H212" s="8"/>
      <c r="I212" s="8"/>
      <c r="J212" s="8"/>
      <c r="K212" s="8"/>
      <c r="Y212">
        <v>34</v>
      </c>
    </row>
    <row r="213" spans="1:11" ht="12.75">
      <c r="A213" s="8"/>
      <c r="B213" s="8"/>
      <c r="C213" s="8" t="s">
        <v>508</v>
      </c>
      <c r="D213" s="8"/>
      <c r="E213" s="8"/>
      <c r="F213" s="25">
        <f>Source!AO145</f>
        <v>1606.32</v>
      </c>
      <c r="G213" s="46">
        <f>Source!DG145</f>
      </c>
      <c r="H213" s="8">
        <f>Source!AV145</f>
        <v>1.047</v>
      </c>
      <c r="I213" s="25">
        <f>ROUND((Source!CT145/IF(Source!BA145&lt;&gt;0,Source!BA145,1)*Source!I145),2)</f>
        <v>43.56</v>
      </c>
      <c r="J213" s="8">
        <f>Source!BA145</f>
        <v>12.35</v>
      </c>
      <c r="K213" s="25">
        <f>Source!S145</f>
        <v>537.95</v>
      </c>
    </row>
    <row r="214" spans="1:11" ht="12.75">
      <c r="A214" s="8"/>
      <c r="B214" s="8"/>
      <c r="C214" s="8" t="s">
        <v>512</v>
      </c>
      <c r="D214" s="8" t="s">
        <v>513</v>
      </c>
      <c r="E214" s="8">
        <f>Source!DN145</f>
        <v>80</v>
      </c>
      <c r="F214" s="8"/>
      <c r="G214" s="8"/>
      <c r="H214" s="8"/>
      <c r="I214" s="25">
        <f>ROUND((E214/100)*ROUND((Source!CT145/IF(Source!BA145&lt;&gt;0,Source!BA145,1)*Source!I145),2),2)</f>
        <v>34.85</v>
      </c>
      <c r="J214" s="8">
        <f>Source!AT145</f>
        <v>77</v>
      </c>
      <c r="K214" s="25">
        <f>Source!X145</f>
        <v>414.22</v>
      </c>
    </row>
    <row r="215" spans="1:11" ht="12.75">
      <c r="A215" s="8"/>
      <c r="B215" s="8"/>
      <c r="C215" s="8" t="s">
        <v>514</v>
      </c>
      <c r="D215" s="8" t="s">
        <v>513</v>
      </c>
      <c r="E215" s="8">
        <f>Source!DO145</f>
        <v>55</v>
      </c>
      <c r="F215" s="8"/>
      <c r="G215" s="8"/>
      <c r="H215" s="8"/>
      <c r="I215" s="25">
        <f>ROUND((E215/100)*ROUND((Source!CT145/IF(Source!BA145&lt;&gt;0,Source!BA145,1)*Source!I145),2),2)</f>
        <v>23.96</v>
      </c>
      <c r="J215" s="8">
        <f>Source!AU145</f>
        <v>45</v>
      </c>
      <c r="K215" s="25">
        <f>Source!Y145</f>
        <v>242.08</v>
      </c>
    </row>
    <row r="216" spans="1:11" ht="12.75">
      <c r="A216" s="48"/>
      <c r="B216" s="48"/>
      <c r="C216" s="48" t="s">
        <v>516</v>
      </c>
      <c r="D216" s="48" t="s">
        <v>517</v>
      </c>
      <c r="E216" s="48">
        <f>Source!AQ145</f>
        <v>151.54</v>
      </c>
      <c r="F216" s="48"/>
      <c r="G216" s="49">
        <f>Source!DI145</f>
      </c>
      <c r="H216" s="48">
        <f>Source!AV145</f>
        <v>1.047</v>
      </c>
      <c r="I216" s="50">
        <f>ROUND(Source!U145,2)</f>
        <v>4.11</v>
      </c>
      <c r="J216" s="48"/>
      <c r="K216" s="48"/>
    </row>
    <row r="217" spans="9:24" ht="12.75">
      <c r="I217" s="51">
        <f>ROUND((Source!CT145/IF(Source!BA145&lt;&gt;0,Source!BA145,1)*Source!I145),2)+ROUND((Source!CR145/IF(Source!BB145&lt;&gt;0,Source!BB145,1)*Source!I145),2)+SUM(I214:I215)</f>
        <v>102.37</v>
      </c>
      <c r="J217" s="12"/>
      <c r="K217" s="51">
        <f>Source!S145+Source!Q145+SUM(K214:K215)</f>
        <v>1194.25</v>
      </c>
      <c r="L217">
        <f>ROUND((Source!CT145/IF(Source!BA145&lt;&gt;0,Source!BA145,1)*Source!I145),2)</f>
        <v>43.56</v>
      </c>
      <c r="M217" s="26">
        <f>I217</f>
        <v>102.37</v>
      </c>
      <c r="N217" s="26">
        <f>K217</f>
        <v>1194.25</v>
      </c>
      <c r="O217">
        <f>ROUND(IF(Source!BI145=1,(ROUND((Source!CT145/IF(Source!BA145&lt;&gt;0,Source!BA145,1)*Source!I145),2)+ROUND((Source!CR145/IF(Source!BB145&lt;&gt;0,Source!BB145,1)*Source!I145),2)+ROUND((Source!CQ145/IF(Source!BC145&lt;&gt;0,Source!BC145,1)*Source!I145),2)+((Source!DN145/100)*ROUND((Source!CT145/IF(Source!BA145&lt;&gt;0,Source!BA145,1)*Source!I145),2))+((Source!DO145/100)*ROUND((Source!CT145/IF(Source!BA145&lt;&gt;0,Source!BA145,1)*Source!I145),2))+(ROUND((Source!CS145/IF(Source!BS145&lt;&gt;0,Source!BS145,1)*Source!I145),2)*1.75)),0),2)</f>
        <v>102.37</v>
      </c>
      <c r="P217">
        <f>ROUND(IF(Source!BI145=2,(ROUND((Source!CT145/IF(Source!BA145&lt;&gt;0,Source!BA145,1)*Source!I145),2)+ROUND((Source!CR145/IF(Source!BB145&lt;&gt;0,Source!BB145,1)*Source!I145),2)+ROUND((Source!CQ145/IF(Source!BC145&lt;&gt;0,Source!BC145,1)*Source!I145),2)+((Source!DN145/100)*ROUND((Source!CT145/IF(Source!BA145&lt;&gt;0,Source!BA145,1)*Source!I145),2))+((Source!DO145/100)*ROUND((Source!CT145/IF(Source!BA145&lt;&gt;0,Source!BA145,1)*Source!I145),2))+(ROUND((Source!CS145/IF(Source!BS145&lt;&gt;0,Source!BS145,1)*Source!I145),2)*1.75)),0),2)</f>
        <v>0</v>
      </c>
      <c r="Q217">
        <f>ROUND(IF(Source!BI145=3,(ROUND((Source!CT145/IF(Source!BA145&lt;&gt;0,Source!BA145,1)*Source!I145),2)+ROUND((Source!CR145/IF(Source!BB145&lt;&gt;0,Source!BB145,1)*Source!I145),2)+ROUND((Source!CQ145/IF(Source!BC145&lt;&gt;0,Source!BC145,1)*Source!I145),2)+((Source!DN145/100)*ROUND((Source!CT145/IF(Source!BA145&lt;&gt;0,Source!BA145,1)*Source!I145),2))+((Source!DO145/100)*ROUND((Source!CT145/IF(Source!BA145&lt;&gt;0,Source!BA145,1)*Source!I145),2))+(ROUND((Source!CS145/IF(Source!BS145&lt;&gt;0,Source!BS145,1)*Source!I145),2)*1.75)),0),2)</f>
        <v>0</v>
      </c>
      <c r="R217">
        <f>ROUND(IF(Source!BI145=4,(ROUND((Source!CT145/IF(Source!BA145&lt;&gt;0,Source!BA145,1)*Source!I145),2)+ROUND((Source!CR145/IF(Source!BB145&lt;&gt;0,Source!BB145,1)*Source!I145),2)+ROUND((Source!CQ145/IF(Source!BC145&lt;&gt;0,Source!BC145,1)*Source!I145),2)+((Source!DN145/100)*ROUND((Source!CT145/IF(Source!BA145&lt;&gt;0,Source!BA145,1)*Source!I145),2))+((Source!DO145/100)*ROUND((Source!CT145/IF(Source!BA145&lt;&gt;0,Source!BA145,1)*Source!I145),2))+(ROUND((Source!CS145/IF(Source!BS145&lt;&gt;0,Source!BS145,1)*Source!I145),2)*1.75)),0),2)</f>
        <v>0</v>
      </c>
      <c r="U217">
        <f>IF(Source!BI145=1,Source!O145+Source!X145+Source!Y145+Source!R145*178/100,0)</f>
        <v>1194.25</v>
      </c>
      <c r="V217">
        <f>IF(Source!BI145=2,Source!O145+Source!X145+Source!Y145+Source!R145*178/100,0)</f>
        <v>0</v>
      </c>
      <c r="W217">
        <f>IF(Source!BI145=3,Source!O145+Source!X145+Source!Y145+Source!R145*178/100,0)</f>
        <v>0</v>
      </c>
      <c r="X217">
        <f>IF(Source!BI145=4,Source!O145+Source!X145+Source!Y145+Source!R145*178/100,0)</f>
        <v>0</v>
      </c>
    </row>
    <row r="218" spans="1:25" ht="24">
      <c r="A218" s="44" t="str">
        <f>Source!E146</f>
        <v>2</v>
      </c>
      <c r="B218" s="44" t="str">
        <f>Source!F146</f>
        <v>3.9-54-1</v>
      </c>
      <c r="C218" s="23" t="str">
        <f>Source!G146</f>
        <v>УСТАНОВКА АЛЮМИНИЕВЫХ ОКОННЫХ БЛОКОВ</v>
      </c>
      <c r="D218" s="45" t="str">
        <f>Source!H146</f>
        <v>100 м2</v>
      </c>
      <c r="E218" s="8">
        <f>ROUND(Source!I146,6)</f>
        <v>0.0259</v>
      </c>
      <c r="F218" s="8"/>
      <c r="G218" s="8"/>
      <c r="H218" s="8"/>
      <c r="I218" s="8"/>
      <c r="J218" s="8"/>
      <c r="K218" s="8"/>
      <c r="Y218">
        <v>35</v>
      </c>
    </row>
    <row r="219" spans="1:11" ht="12.75">
      <c r="A219" s="8"/>
      <c r="B219" s="8"/>
      <c r="C219" s="8" t="s">
        <v>508</v>
      </c>
      <c r="D219" s="8"/>
      <c r="E219" s="8"/>
      <c r="F219" s="25">
        <f>Source!AO146</f>
        <v>3851.52</v>
      </c>
      <c r="G219" s="46" t="str">
        <f>Source!DG146</f>
        <v>*1,15</v>
      </c>
      <c r="H219" s="8">
        <f>Source!AV146</f>
        <v>1.087</v>
      </c>
      <c r="I219" s="25">
        <f>ROUND((Source!CT146/IF(Source!BA146&lt;&gt;0,Source!BA146,1)*Source!I146),2)</f>
        <v>124.7</v>
      </c>
      <c r="J219" s="8">
        <f>Source!BA146</f>
        <v>12.35</v>
      </c>
      <c r="K219" s="25">
        <f>Source!S146</f>
        <v>1540.02</v>
      </c>
    </row>
    <row r="220" spans="1:11" ht="12.75">
      <c r="A220" s="8"/>
      <c r="B220" s="8"/>
      <c r="C220" s="8" t="s">
        <v>509</v>
      </c>
      <c r="D220" s="8"/>
      <c r="E220" s="8"/>
      <c r="F220" s="25">
        <f>Source!AM146</f>
        <v>660.78</v>
      </c>
      <c r="G220" s="46" t="str">
        <f>Source!DE146</f>
        <v>*1,25</v>
      </c>
      <c r="H220" s="8">
        <f>Source!AV146</f>
        <v>1.087</v>
      </c>
      <c r="I220" s="25">
        <f>ROUND((Source!CR146/IF(Source!BB146&lt;&gt;0,Source!BB146,1)*Source!I146),2)</f>
        <v>23.25</v>
      </c>
      <c r="J220" s="8">
        <f>Source!BB146</f>
        <v>3.68</v>
      </c>
      <c r="K220" s="25">
        <f>Source!Q146</f>
        <v>85.57</v>
      </c>
    </row>
    <row r="221" spans="1:12" ht="12.75">
      <c r="A221" s="8"/>
      <c r="B221" s="8"/>
      <c r="C221" s="8" t="s">
        <v>510</v>
      </c>
      <c r="D221" s="8"/>
      <c r="E221" s="8"/>
      <c r="F221" s="25">
        <f>Source!AN146</f>
        <v>78.9</v>
      </c>
      <c r="G221" s="46" t="str">
        <f>Source!DF146</f>
        <v>*1,25</v>
      </c>
      <c r="H221" s="8">
        <f>Source!AV146</f>
        <v>1.087</v>
      </c>
      <c r="I221" s="47" t="str">
        <f>CONCATENATE("(",TEXT(+ROUND((Source!CS146/IF(J221&lt;&gt;0,J221,1)*Source!I146),2),"0,00"),")")</f>
        <v>(2,78)</v>
      </c>
      <c r="J221" s="8">
        <f>Source!BS146</f>
        <v>12.35</v>
      </c>
      <c r="K221" s="47" t="str">
        <f>CONCATENATE("(",TEXT(+Source!R146,"0,00"),")")</f>
        <v>(34,29)</v>
      </c>
      <c r="L221">
        <f>ROUND(IF(J221&lt;&gt;0,Source!R146/J221,Source!R146),2)</f>
        <v>2.78</v>
      </c>
    </row>
    <row r="222" spans="1:11" ht="12.75">
      <c r="A222" s="8"/>
      <c r="B222" s="8"/>
      <c r="C222" s="8" t="s">
        <v>511</v>
      </c>
      <c r="D222" s="8"/>
      <c r="E222" s="8"/>
      <c r="F222" s="25">
        <f>Source!AL146</f>
        <v>60</v>
      </c>
      <c r="G222" s="8">
        <f>Source!DD146</f>
      </c>
      <c r="H222" s="8">
        <f>Source!AW146</f>
        <v>1</v>
      </c>
      <c r="I222" s="25">
        <f>ROUND((Source!CQ146/IF(Source!BC146&lt;&gt;0,Source!BC146,1)*Source!I146),2)</f>
        <v>1.55</v>
      </c>
      <c r="J222" s="8">
        <f>Source!BC146</f>
        <v>4.57</v>
      </c>
      <c r="K222" s="25">
        <f>Source!P146</f>
        <v>7.1</v>
      </c>
    </row>
    <row r="223" spans="1:25" ht="84">
      <c r="A223" s="44" t="str">
        <f>Source!E147</f>
        <v>2,1</v>
      </c>
      <c r="B223" s="44" t="str">
        <f>Source!F147</f>
        <v>1.1-1-2980</v>
      </c>
      <c r="C223" s="23" t="str">
        <f>Source!G147</f>
        <v>ЛЕНТА САМОКЛЕЮЩАЯСЯ ДИФФУЗИОННАЯ ГИДРОИЗОЛЯЦИОННАЯ БУТИЛКАУЧУКОВАЯ ДЛЯ НАРУЖНОГО СЛОЯ МОНТАЖНОГО ШВА "ВИКАР", МАРКА ЛТ(Д), ШИРИНА 100 ММ</v>
      </c>
      <c r="D223" s="45" t="str">
        <f>Source!H147</f>
        <v>м</v>
      </c>
      <c r="E223" s="8">
        <f>ROUND(Source!I147,6)</f>
        <v>0.382025</v>
      </c>
      <c r="F223" s="25">
        <f>IF(Source!AL147=0,Source!AK147,Source!AL147)</f>
        <v>14.75</v>
      </c>
      <c r="G223" s="46">
        <f>Source!DD147</f>
      </c>
      <c r="H223" s="8">
        <f>Source!AW147</f>
        <v>1</v>
      </c>
      <c r="I223" s="25">
        <f>ROUND((Source!CR147/IF(Source!BB147&lt;&gt;0,Source!BB147,1)*Source!I147),2)+ROUND((Source!CQ147/IF(Source!BC147&lt;&gt;0,Source!BC147,1)*Source!I147),2)+ROUND((Source!CT147/IF(Source!BA147&lt;&gt;0,Source!BA147,1)*Source!I147),2)</f>
        <v>5.63</v>
      </c>
      <c r="J223" s="8">
        <f>Source!BC147</f>
        <v>1.26</v>
      </c>
      <c r="K223" s="25">
        <f>Source!O147</f>
        <v>7.1</v>
      </c>
      <c r="O223">
        <f>IF(Source!BI147=1,(ROUND((Source!CR147/IF(Source!BB147&lt;&gt;0,Source!BB147,1)*Source!I147),2)+ROUND((Source!CQ147/IF(Source!BC147&lt;&gt;0,Source!BC147,1)*Source!I147),2)+ROUND((Source!CT147/IF(Source!BA147&lt;&gt;0,Source!BA147,1)*Source!I147),2)),0)</f>
        <v>5.63</v>
      </c>
      <c r="P223">
        <f>IF(Source!BI147=2,(ROUND((Source!CR147/IF(Source!BB147&lt;&gt;0,Source!BB147,1)*Source!I147),2)+ROUND((Source!CQ147/IF(Source!BC147&lt;&gt;0,Source!BC147,1)*Source!I147),2)+ROUND((Source!CT147/IF(Source!BA147&lt;&gt;0,Source!BA147,1)*Source!I147),2)),0)</f>
        <v>0</v>
      </c>
      <c r="Q223">
        <f>IF(Source!BI147=3,(ROUND((Source!CR147/IF(Source!BB147&lt;&gt;0,Source!BB147,1)*Source!I147),2)+ROUND((Source!CQ147/IF(Source!BC147&lt;&gt;0,Source!BC147,1)*Source!I147),2)+ROUND((Source!CT147/IF(Source!BA147&lt;&gt;0,Source!BA147,1)*Source!I147),2)),0)</f>
        <v>0</v>
      </c>
      <c r="R223">
        <f>IF(Source!BI147=4,(ROUND((Source!CR147/IF(Source!BB147&lt;&gt;0,Source!BB147,1)*Source!I147),2)+ROUND((Source!CQ147/IF(Source!BC147&lt;&gt;0,Source!BC147,1)*Source!I147),2)+ROUND((Source!CT147/IF(Source!BA147&lt;&gt;0,Source!BA147,1)*Source!I147),2)),0)</f>
        <v>0</v>
      </c>
      <c r="U223">
        <f>IF(Source!BI147=1,Source!O147+Source!X147+Source!Y147,0)</f>
        <v>7.1</v>
      </c>
      <c r="V223">
        <f>IF(Source!BI147=2,Source!O147+Source!X147+Source!Y147,0)</f>
        <v>0</v>
      </c>
      <c r="W223">
        <f>IF(Source!BI147=3,Source!O147+Source!X147+Source!Y147,0)</f>
        <v>0</v>
      </c>
      <c r="X223">
        <f>IF(Source!BI147=4,Source!O147+Source!X147+Source!Y147,0)</f>
        <v>0</v>
      </c>
      <c r="Y223">
        <v>36</v>
      </c>
    </row>
    <row r="224" spans="1:25" ht="72">
      <c r="A224" s="44" t="str">
        <f>Source!E148</f>
        <v>2,2</v>
      </c>
      <c r="B224" s="44" t="str">
        <f>Source!F148</f>
        <v>1.1-1-2469</v>
      </c>
      <c r="C224" s="23" t="str">
        <f>Source!G148</f>
        <v>ЛЕНТА САМОКЛЕЮЩАЯСЯ ПАРОИЗОЛЯЦИОННАЯ БУТИЛКАУЧУКОВАЯ ДЛЯ ВНУТРЕННЕГО СЛОЯ МОНТАЖНОГО ШВА "ВИКАР", МАРКА ЛТ (О), ШИРИНА 100 ММ</v>
      </c>
      <c r="D224" s="45" t="str">
        <f>Source!H148</f>
        <v>м</v>
      </c>
      <c r="E224" s="8">
        <f>ROUND(Source!I148,6)</f>
        <v>0.387982</v>
      </c>
      <c r="F224" s="25">
        <f>IF(Source!AL148=0,Source!AK148,Source!AL148)</f>
        <v>14.98</v>
      </c>
      <c r="G224" s="46">
        <f>Source!DD148</f>
      </c>
      <c r="H224" s="8">
        <f>Source!AW148</f>
        <v>1</v>
      </c>
      <c r="I224" s="25">
        <f>ROUND((Source!CR148/IF(Source!BB148&lt;&gt;0,Source!BB148,1)*Source!I148),2)+ROUND((Source!CQ148/IF(Source!BC148&lt;&gt;0,Source!BC148,1)*Source!I148),2)+ROUND((Source!CT148/IF(Source!BA148&lt;&gt;0,Source!BA148,1)*Source!I148),2)</f>
        <v>5.81</v>
      </c>
      <c r="J224" s="8">
        <f>Source!BC148</f>
        <v>1.24</v>
      </c>
      <c r="K224" s="25">
        <f>Source!O148</f>
        <v>7.21</v>
      </c>
      <c r="O224">
        <f>IF(Source!BI148=1,(ROUND((Source!CR148/IF(Source!BB148&lt;&gt;0,Source!BB148,1)*Source!I148),2)+ROUND((Source!CQ148/IF(Source!BC148&lt;&gt;0,Source!BC148,1)*Source!I148),2)+ROUND((Source!CT148/IF(Source!BA148&lt;&gt;0,Source!BA148,1)*Source!I148),2)),0)</f>
        <v>5.81</v>
      </c>
      <c r="P224">
        <f>IF(Source!BI148=2,(ROUND((Source!CR148/IF(Source!BB148&lt;&gt;0,Source!BB148,1)*Source!I148),2)+ROUND((Source!CQ148/IF(Source!BC148&lt;&gt;0,Source!BC148,1)*Source!I148),2)+ROUND((Source!CT148/IF(Source!BA148&lt;&gt;0,Source!BA148,1)*Source!I148),2)),0)</f>
        <v>0</v>
      </c>
      <c r="Q224">
        <f>IF(Source!BI148=3,(ROUND((Source!CR148/IF(Source!BB148&lt;&gt;0,Source!BB148,1)*Source!I148),2)+ROUND((Source!CQ148/IF(Source!BC148&lt;&gt;0,Source!BC148,1)*Source!I148),2)+ROUND((Source!CT148/IF(Source!BA148&lt;&gt;0,Source!BA148,1)*Source!I148),2)),0)</f>
        <v>0</v>
      </c>
      <c r="R224">
        <f>IF(Source!BI148=4,(ROUND((Source!CR148/IF(Source!BB148&lt;&gt;0,Source!BB148,1)*Source!I148),2)+ROUND((Source!CQ148/IF(Source!BC148&lt;&gt;0,Source!BC148,1)*Source!I148),2)+ROUND((Source!CT148/IF(Source!BA148&lt;&gt;0,Source!BA148,1)*Source!I148),2)),0)</f>
        <v>0</v>
      </c>
      <c r="U224">
        <f>IF(Source!BI148=1,Source!O148+Source!X148+Source!Y148,0)</f>
        <v>7.21</v>
      </c>
      <c r="V224">
        <f>IF(Source!BI148=2,Source!O148+Source!X148+Source!Y148,0)</f>
        <v>0</v>
      </c>
      <c r="W224">
        <f>IF(Source!BI148=3,Source!O148+Source!X148+Source!Y148,0)</f>
        <v>0</v>
      </c>
      <c r="X224">
        <f>IF(Source!BI148=4,Source!O148+Source!X148+Source!Y148,0)</f>
        <v>0</v>
      </c>
      <c r="Y224">
        <v>37</v>
      </c>
    </row>
    <row r="225" spans="1:25" ht="48">
      <c r="A225" s="44" t="str">
        <f>Source!E149</f>
        <v>2,3</v>
      </c>
      <c r="B225" s="44" t="str">
        <f>Source!F149</f>
        <v>1.1-1-2984</v>
      </c>
      <c r="C225" s="23" t="str">
        <f>Source!G149</f>
        <v>ЛЕНТА ПРЕДВАРИТЕЛЬНОСЖАТАЯ САМОРАСШИРЯЮЩАЯСЯ УПЛОТНИТЕЛЬНАЯ ПСУЛ 10/4</v>
      </c>
      <c r="D225" s="45" t="str">
        <f>Source!H149</f>
        <v>м</v>
      </c>
      <c r="E225" s="8">
        <f>ROUND(Source!I149,6)</f>
        <v>0.167832</v>
      </c>
      <c r="F225" s="25">
        <f>IF(Source!AL149=0,Source!AK149,Source!AL149)</f>
        <v>6.48</v>
      </c>
      <c r="G225" s="46">
        <f>Source!DD149</f>
      </c>
      <c r="H225" s="8">
        <f>Source!AW149</f>
        <v>1</v>
      </c>
      <c r="I225" s="25">
        <f>ROUND((Source!CR149/IF(Source!BB149&lt;&gt;0,Source!BB149,1)*Source!I149),2)+ROUND((Source!CQ149/IF(Source!BC149&lt;&gt;0,Source!BC149,1)*Source!I149),2)+ROUND((Source!CT149/IF(Source!BA149&lt;&gt;0,Source!BA149,1)*Source!I149),2)</f>
        <v>1.09</v>
      </c>
      <c r="J225" s="8">
        <f>Source!BC149</f>
        <v>0.94</v>
      </c>
      <c r="K225" s="25">
        <f>Source!O149</f>
        <v>1.02</v>
      </c>
      <c r="O225">
        <f>IF(Source!BI149=1,(ROUND((Source!CR149/IF(Source!BB149&lt;&gt;0,Source!BB149,1)*Source!I149),2)+ROUND((Source!CQ149/IF(Source!BC149&lt;&gt;0,Source!BC149,1)*Source!I149),2)+ROUND((Source!CT149/IF(Source!BA149&lt;&gt;0,Source!BA149,1)*Source!I149),2)),0)</f>
        <v>1.09</v>
      </c>
      <c r="P225">
        <f>IF(Source!BI149=2,(ROUND((Source!CR149/IF(Source!BB149&lt;&gt;0,Source!BB149,1)*Source!I149),2)+ROUND((Source!CQ149/IF(Source!BC149&lt;&gt;0,Source!BC149,1)*Source!I149),2)+ROUND((Source!CT149/IF(Source!BA149&lt;&gt;0,Source!BA149,1)*Source!I149),2)),0)</f>
        <v>0</v>
      </c>
      <c r="Q225">
        <f>IF(Source!BI149=3,(ROUND((Source!CR149/IF(Source!BB149&lt;&gt;0,Source!BB149,1)*Source!I149),2)+ROUND((Source!CQ149/IF(Source!BC149&lt;&gt;0,Source!BC149,1)*Source!I149),2)+ROUND((Source!CT149/IF(Source!BA149&lt;&gt;0,Source!BA149,1)*Source!I149),2)),0)</f>
        <v>0</v>
      </c>
      <c r="R225">
        <f>IF(Source!BI149=4,(ROUND((Source!CR149/IF(Source!BB149&lt;&gt;0,Source!BB149,1)*Source!I149),2)+ROUND((Source!CQ149/IF(Source!BC149&lt;&gt;0,Source!BC149,1)*Source!I149),2)+ROUND((Source!CT149/IF(Source!BA149&lt;&gt;0,Source!BA149,1)*Source!I149),2)),0)</f>
        <v>0</v>
      </c>
      <c r="U225">
        <f>IF(Source!BI149=1,Source!O149+Source!X149+Source!Y149,0)</f>
        <v>1.02</v>
      </c>
      <c r="V225">
        <f>IF(Source!BI149=2,Source!O149+Source!X149+Source!Y149,0)</f>
        <v>0</v>
      </c>
      <c r="W225">
        <f>IF(Source!BI149=3,Source!O149+Source!X149+Source!Y149,0)</f>
        <v>0</v>
      </c>
      <c r="X225">
        <f>IF(Source!BI149=4,Source!O149+Source!X149+Source!Y149,0)</f>
        <v>0</v>
      </c>
      <c r="Y225">
        <v>38</v>
      </c>
    </row>
    <row r="226" spans="1:11" ht="12.75">
      <c r="A226" s="8"/>
      <c r="B226" s="8"/>
      <c r="C226" s="8" t="s">
        <v>512</v>
      </c>
      <c r="D226" s="8" t="s">
        <v>513</v>
      </c>
      <c r="E226" s="8">
        <f>Source!DN146</f>
        <v>105</v>
      </c>
      <c r="F226" s="8"/>
      <c r="G226" s="8"/>
      <c r="H226" s="8"/>
      <c r="I226" s="25">
        <f>ROUND((E226/100)*ROUND((Source!CT146/IF(Source!BA146&lt;&gt;0,Source!BA146,1)*Source!I146),2),2)</f>
        <v>130.94</v>
      </c>
      <c r="J226" s="8">
        <f>Source!AT146</f>
        <v>77</v>
      </c>
      <c r="K226" s="25">
        <f>Source!X146</f>
        <v>1185.82</v>
      </c>
    </row>
    <row r="227" spans="1:11" ht="12.75">
      <c r="A227" s="8"/>
      <c r="B227" s="8"/>
      <c r="C227" s="8" t="s">
        <v>514</v>
      </c>
      <c r="D227" s="8" t="s">
        <v>513</v>
      </c>
      <c r="E227" s="8">
        <f>Source!DO146</f>
        <v>70</v>
      </c>
      <c r="F227" s="8"/>
      <c r="G227" s="8"/>
      <c r="H227" s="8"/>
      <c r="I227" s="25">
        <f>ROUND((E227/100)*ROUND((Source!CT146/IF(Source!BA146&lt;&gt;0,Source!BA146,1)*Source!I146),2),2)</f>
        <v>87.29</v>
      </c>
      <c r="J227" s="8">
        <f>Source!AU146</f>
        <v>45</v>
      </c>
      <c r="K227" s="25">
        <f>Source!Y146</f>
        <v>693.01</v>
      </c>
    </row>
    <row r="228" spans="1:11" ht="12.75">
      <c r="A228" s="8"/>
      <c r="B228" s="8"/>
      <c r="C228" s="8" t="s">
        <v>515</v>
      </c>
      <c r="D228" s="8" t="s">
        <v>513</v>
      </c>
      <c r="E228" s="8">
        <v>175</v>
      </c>
      <c r="F228" s="8"/>
      <c r="G228" s="8"/>
      <c r="H228" s="8"/>
      <c r="I228" s="25">
        <f>ROUND(ROUND((Source!CS146/IF(Source!BS146&lt;&gt;0,Source!BS146,1)*Source!I146),2)*1.75,2)</f>
        <v>4.87</v>
      </c>
      <c r="J228" s="8">
        <v>178</v>
      </c>
      <c r="K228" s="25">
        <f>ROUND(Source!R146*J228/100,2)</f>
        <v>61.04</v>
      </c>
    </row>
    <row r="229" spans="1:11" ht="12.75">
      <c r="A229" s="48"/>
      <c r="B229" s="48"/>
      <c r="C229" s="48" t="s">
        <v>516</v>
      </c>
      <c r="D229" s="48" t="s">
        <v>517</v>
      </c>
      <c r="E229" s="48">
        <f>Source!AQ146</f>
        <v>272</v>
      </c>
      <c r="F229" s="48"/>
      <c r="G229" s="49" t="str">
        <f>Source!DI146</f>
        <v>*1,15</v>
      </c>
      <c r="H229" s="48">
        <f>Source!AV146</f>
        <v>1.087</v>
      </c>
      <c r="I229" s="50">
        <f>ROUND(Source!U146,2)</f>
        <v>8.81</v>
      </c>
      <c r="J229" s="48"/>
      <c r="K229" s="48"/>
    </row>
    <row r="230" spans="9:24" ht="12.75">
      <c r="I230" s="51">
        <f>ROUND((Source!CT146/IF(Source!BA146&lt;&gt;0,Source!BA146,1)*Source!I146),2)+ROUND((Source!CR146/IF(Source!BB146&lt;&gt;0,Source!BB146,1)*Source!I146),2)+SUM(I222:I228)</f>
        <v>385.13</v>
      </c>
      <c r="J230" s="12"/>
      <c r="K230" s="51">
        <f>Source!S146+Source!Q146+SUM(K222:K228)</f>
        <v>3587.89</v>
      </c>
      <c r="L230">
        <f>ROUND((Source!CT146/IF(Source!BA146&lt;&gt;0,Source!BA146,1)*Source!I146),2)</f>
        <v>124.7</v>
      </c>
      <c r="M230" s="26">
        <f>I230</f>
        <v>385.13</v>
      </c>
      <c r="N230" s="26">
        <f>K230</f>
        <v>3587.89</v>
      </c>
      <c r="O230">
        <f>ROUND(IF(Source!BI146=1,(ROUND((Source!CT146/IF(Source!BA146&lt;&gt;0,Source!BA146,1)*Source!I146),2)+ROUND((Source!CR146/IF(Source!BB146&lt;&gt;0,Source!BB146,1)*Source!I146),2)+ROUND((Source!CQ146/IF(Source!BC146&lt;&gt;0,Source!BC146,1)*Source!I146),2)+((Source!DN146/100)*ROUND((Source!CT146/IF(Source!BA146&lt;&gt;0,Source!BA146,1)*Source!I146),2))+((Source!DO146/100)*ROUND((Source!CT146/IF(Source!BA146&lt;&gt;0,Source!BA146,1)*Source!I146),2))+(ROUND((Source!CS146/IF(Source!BS146&lt;&gt;0,Source!BS146,1)*Source!I146),2)*1.75)),0),2)</f>
        <v>372.59</v>
      </c>
      <c r="P230">
        <f>ROUND(IF(Source!BI146=2,(ROUND((Source!CT146/IF(Source!BA146&lt;&gt;0,Source!BA146,1)*Source!I146),2)+ROUND((Source!CR146/IF(Source!BB146&lt;&gt;0,Source!BB146,1)*Source!I146),2)+ROUND((Source!CQ146/IF(Source!BC146&lt;&gt;0,Source!BC146,1)*Source!I146),2)+((Source!DN146/100)*ROUND((Source!CT146/IF(Source!BA146&lt;&gt;0,Source!BA146,1)*Source!I146),2))+((Source!DO146/100)*ROUND((Source!CT146/IF(Source!BA146&lt;&gt;0,Source!BA146,1)*Source!I146),2))+(ROUND((Source!CS146/IF(Source!BS146&lt;&gt;0,Source!BS146,1)*Source!I146),2)*1.75)),0),2)</f>
        <v>0</v>
      </c>
      <c r="Q230">
        <f>ROUND(IF(Source!BI146=3,(ROUND((Source!CT146/IF(Source!BA146&lt;&gt;0,Source!BA146,1)*Source!I146),2)+ROUND((Source!CR146/IF(Source!BB146&lt;&gt;0,Source!BB146,1)*Source!I146),2)+ROUND((Source!CQ146/IF(Source!BC146&lt;&gt;0,Source!BC146,1)*Source!I146),2)+((Source!DN146/100)*ROUND((Source!CT146/IF(Source!BA146&lt;&gt;0,Source!BA146,1)*Source!I146),2))+((Source!DO146/100)*ROUND((Source!CT146/IF(Source!BA146&lt;&gt;0,Source!BA146,1)*Source!I146),2))+(ROUND((Source!CS146/IF(Source!BS146&lt;&gt;0,Source!BS146,1)*Source!I146),2)*1.75)),0),2)</f>
        <v>0</v>
      </c>
      <c r="R230">
        <f>ROUND(IF(Source!BI146=4,(ROUND((Source!CT146/IF(Source!BA146&lt;&gt;0,Source!BA146,1)*Source!I146),2)+ROUND((Source!CR146/IF(Source!BB146&lt;&gt;0,Source!BB146,1)*Source!I146),2)+ROUND((Source!CQ146/IF(Source!BC146&lt;&gt;0,Source!BC146,1)*Source!I146),2)+((Source!DN146/100)*ROUND((Source!CT146/IF(Source!BA146&lt;&gt;0,Source!BA146,1)*Source!I146),2))+((Source!DO146/100)*ROUND((Source!CT146/IF(Source!BA146&lt;&gt;0,Source!BA146,1)*Source!I146),2))+(ROUND((Source!CS146/IF(Source!BS146&lt;&gt;0,Source!BS146,1)*Source!I146),2)*1.75)),0),2)</f>
        <v>0</v>
      </c>
      <c r="U230">
        <f>IF(Source!BI146=1,Source!O146+Source!X146+Source!Y146+Source!R146*178/100,0)</f>
        <v>3572.5562000000004</v>
      </c>
      <c r="V230">
        <f>IF(Source!BI146=2,Source!O146+Source!X146+Source!Y146+Source!R146*178/100,0)</f>
        <v>0</v>
      </c>
      <c r="W230">
        <f>IF(Source!BI146=3,Source!O146+Source!X146+Source!Y146+Source!R146*178/100,0)</f>
        <v>0</v>
      </c>
      <c r="X230">
        <f>IF(Source!BI146=4,Source!O146+Source!X146+Source!Y146+Source!R146*178/100,0)</f>
        <v>0</v>
      </c>
    </row>
    <row r="231" spans="1:25" ht="24">
      <c r="A231" s="44" t="str">
        <f>Source!E150</f>
        <v>3</v>
      </c>
      <c r="B231" s="44" t="str">
        <f>Source!F150</f>
        <v>Цена поставщика</v>
      </c>
      <c r="C231" s="23" t="str">
        <f>Source!G150</f>
        <v>Блоки оконные из аллюминиевых профилей PROVIDAL</v>
      </c>
      <c r="D231" s="45" t="str">
        <f>Source!H150</f>
        <v>м2</v>
      </c>
      <c r="E231" s="8">
        <f>ROUND(Source!I150,6)</f>
        <v>2.59</v>
      </c>
      <c r="F231" s="8"/>
      <c r="G231" s="8"/>
      <c r="H231" s="8"/>
      <c r="I231" s="8"/>
      <c r="J231" s="8"/>
      <c r="K231" s="8"/>
      <c r="Y231">
        <v>39</v>
      </c>
    </row>
    <row r="232" spans="1:11" ht="12.75">
      <c r="A232" s="48"/>
      <c r="B232" s="48"/>
      <c r="C232" s="48" t="s">
        <v>511</v>
      </c>
      <c r="D232" s="48"/>
      <c r="E232" s="48"/>
      <c r="F232" s="50">
        <f>Source!AL150</f>
        <v>4500</v>
      </c>
      <c r="G232" s="48" t="str">
        <f>Source!DD150</f>
        <v>/1,18</v>
      </c>
      <c r="H232" s="48">
        <f>Source!AW150</f>
        <v>1</v>
      </c>
      <c r="I232" s="50">
        <f>ROUND((Source!CQ150/IF(Source!BC150&lt;&gt;0,Source!BC150,1)*Source!I150),2)</f>
        <v>9877.12</v>
      </c>
      <c r="J232" s="48">
        <f>Source!BC150</f>
        <v>1</v>
      </c>
      <c r="K232" s="50">
        <f>Source!P150</f>
        <v>9877.12</v>
      </c>
    </row>
    <row r="233" spans="9:24" ht="12.75">
      <c r="I233" s="51">
        <f>ROUND((Source!CT150/IF(Source!BA150&lt;&gt;0,Source!BA150,1)*Source!I150),2)+ROUND((Source!CR150/IF(Source!BB150&lt;&gt;0,Source!BB150,1)*Source!I150),2)+SUM(I232:I232)</f>
        <v>9877.12</v>
      </c>
      <c r="J233" s="12"/>
      <c r="K233" s="51">
        <f>Source!S150+Source!Q150+SUM(K232:K232)</f>
        <v>9877.12</v>
      </c>
      <c r="L233">
        <f>ROUND((Source!CT150/IF(Source!BA150&lt;&gt;0,Source!BA150,1)*Source!I150),2)</f>
        <v>0</v>
      </c>
      <c r="M233" s="26">
        <f>I233</f>
        <v>9877.12</v>
      </c>
      <c r="N233" s="26">
        <f>K233</f>
        <v>9877.12</v>
      </c>
      <c r="O233">
        <f>ROUND(IF(Source!BI150=1,(ROUND((Source!CT150/IF(Source!BA150&lt;&gt;0,Source!BA150,1)*Source!I150),2)+ROUND((Source!CR150/IF(Source!BB150&lt;&gt;0,Source!BB150,1)*Source!I150),2)+ROUND((Source!CQ150/IF(Source!BC150&lt;&gt;0,Source!BC150,1)*Source!I150),2)+((Source!DN150/100)*ROUND((Source!CT150/IF(Source!BA150&lt;&gt;0,Source!BA150,1)*Source!I150),2))+((Source!DO150/100)*ROUND((Source!CT150/IF(Source!BA150&lt;&gt;0,Source!BA150,1)*Source!I150),2))+(ROUND((Source!CS150/IF(Source!BS150&lt;&gt;0,Source!BS150,1)*Source!I150),2)*1.75)),0),2)</f>
        <v>0</v>
      </c>
      <c r="P233">
        <f>ROUND(IF(Source!BI150=2,(ROUND((Source!CT150/IF(Source!BA150&lt;&gt;0,Source!BA150,1)*Source!I150),2)+ROUND((Source!CR150/IF(Source!BB150&lt;&gt;0,Source!BB150,1)*Source!I150),2)+ROUND((Source!CQ150/IF(Source!BC150&lt;&gt;0,Source!BC150,1)*Source!I150),2)+((Source!DN150/100)*ROUND((Source!CT150/IF(Source!BA150&lt;&gt;0,Source!BA150,1)*Source!I150),2))+((Source!DO150/100)*ROUND((Source!CT150/IF(Source!BA150&lt;&gt;0,Source!BA150,1)*Source!I150),2))+(ROUND((Source!CS150/IF(Source!BS150&lt;&gt;0,Source!BS150,1)*Source!I150),2)*1.75)),0),2)</f>
        <v>0</v>
      </c>
      <c r="Q233">
        <f>ROUND(IF(Source!BI150=3,(ROUND((Source!CT150/IF(Source!BA150&lt;&gt;0,Source!BA150,1)*Source!I150),2)+ROUND((Source!CR150/IF(Source!BB150&lt;&gt;0,Source!BB150,1)*Source!I150),2)+ROUND((Source!CQ150/IF(Source!BC150&lt;&gt;0,Source!BC150,1)*Source!I150),2)+((Source!DN150/100)*ROUND((Source!CT150/IF(Source!BA150&lt;&gt;0,Source!BA150,1)*Source!I150),2))+((Source!DO150/100)*ROUND((Source!CT150/IF(Source!BA150&lt;&gt;0,Source!BA150,1)*Source!I150),2))+(ROUND((Source!CS150/IF(Source!BS150&lt;&gt;0,Source!BS150,1)*Source!I150),2)*1.75)),0),2)</f>
        <v>0</v>
      </c>
      <c r="R233">
        <f>ROUND(IF(Source!BI150=4,(ROUND((Source!CT150/IF(Source!BA150&lt;&gt;0,Source!BA150,1)*Source!I150),2)+ROUND((Source!CR150/IF(Source!BB150&lt;&gt;0,Source!BB150,1)*Source!I150),2)+ROUND((Source!CQ150/IF(Source!BC150&lt;&gt;0,Source!BC150,1)*Source!I150),2)+((Source!DN150/100)*ROUND((Source!CT150/IF(Source!BA150&lt;&gt;0,Source!BA150,1)*Source!I150),2))+((Source!DO150/100)*ROUND((Source!CT150/IF(Source!BA150&lt;&gt;0,Source!BA150,1)*Source!I150),2))+(ROUND((Source!CS150/IF(Source!BS150&lt;&gt;0,Source!BS150,1)*Source!I150),2)*1.75)),0),2)</f>
        <v>9877.12</v>
      </c>
      <c r="U233">
        <f>IF(Source!BI150=1,Source!O150+Source!X150+Source!Y150+Source!R150*178/100,0)</f>
        <v>0</v>
      </c>
      <c r="V233">
        <f>IF(Source!BI150=2,Source!O150+Source!X150+Source!Y150+Source!R150*178/100,0)</f>
        <v>0</v>
      </c>
      <c r="W233">
        <f>IF(Source!BI150=3,Source!O150+Source!X150+Source!Y150+Source!R150*178/100,0)</f>
        <v>0</v>
      </c>
      <c r="X233">
        <f>IF(Source!BI150=4,Source!O150+Source!X150+Source!Y150+Source!R150*178/100,0)</f>
        <v>9877.12</v>
      </c>
    </row>
    <row r="235" spans="3:12" s="12" customFormat="1" ht="12.75">
      <c r="C235" s="12" t="s">
        <v>274</v>
      </c>
      <c r="H235" s="52">
        <f>SUM(M212:M234)</f>
        <v>10364.62</v>
      </c>
      <c r="I235" s="52"/>
      <c r="J235" s="52">
        <f>SUM(N212:N234)</f>
        <v>14659.26</v>
      </c>
      <c r="K235" s="52"/>
      <c r="L235" s="51">
        <f>SUM(L212:L234)</f>
        <v>171.04000000000002</v>
      </c>
    </row>
    <row r="237" spans="3:27" ht="15.75">
      <c r="C237" s="41" t="s">
        <v>507</v>
      </c>
      <c r="D237" s="54" t="str">
        <f>IF(Source!C12="1",Source!F168,Source!G168)</f>
        <v>ДВЕРИ</v>
      </c>
      <c r="E237" s="53"/>
      <c r="F237" s="53"/>
      <c r="G237" s="53"/>
      <c r="H237" s="53"/>
      <c r="I237" s="53"/>
      <c r="J237" s="53"/>
      <c r="K237" s="53"/>
      <c r="AA237" s="55" t="str">
        <f>IF(Source!C12="1",Source!F168,Source!G168)</f>
        <v>ДВЕРИ</v>
      </c>
    </row>
    <row r="239" spans="1:25" ht="36">
      <c r="A239" s="44" t="str">
        <f>Source!E172</f>
        <v>1</v>
      </c>
      <c r="B239" s="44" t="str">
        <f>Source!F172</f>
        <v>3.10-82-1</v>
      </c>
      <c r="C239" s="23" t="str">
        <f>Source!G172</f>
        <v>УСТАНОВКА ДВЕРНОГО ДОВОДЧИКА К МЕТАЛЛИЧЕСКИМ ДВЕРЯМ</v>
      </c>
      <c r="D239" s="45" t="str">
        <f>Source!H172</f>
        <v>шт.</v>
      </c>
      <c r="E239" s="8">
        <f>ROUND(Source!I172,6)</f>
        <v>15</v>
      </c>
      <c r="F239" s="8"/>
      <c r="G239" s="8"/>
      <c r="H239" s="8"/>
      <c r="I239" s="8"/>
      <c r="J239" s="8"/>
      <c r="K239" s="8"/>
      <c r="Y239">
        <v>40</v>
      </c>
    </row>
    <row r="240" spans="1:11" ht="12.75">
      <c r="A240" s="8"/>
      <c r="B240" s="8"/>
      <c r="C240" s="8" t="s">
        <v>508</v>
      </c>
      <c r="D240" s="8"/>
      <c r="E240" s="8"/>
      <c r="F240" s="25">
        <f>Source!AO172</f>
        <v>14.88</v>
      </c>
      <c r="G240" s="46" t="str">
        <f>Source!DG172</f>
        <v>*1,15</v>
      </c>
      <c r="H240" s="8">
        <f>Source!AV172</f>
        <v>1.047</v>
      </c>
      <c r="I240" s="25">
        <f>ROUND((Source!CT172/IF(Source!BA172&lt;&gt;0,Source!BA172,1)*Source!I172),2)</f>
        <v>268.74</v>
      </c>
      <c r="J240" s="8">
        <f>Source!BA172</f>
        <v>12.35</v>
      </c>
      <c r="K240" s="25">
        <f>Source!S172</f>
        <v>3318.99</v>
      </c>
    </row>
    <row r="241" spans="1:11" ht="12.75">
      <c r="A241" s="8"/>
      <c r="B241" s="8"/>
      <c r="C241" s="8" t="s">
        <v>509</v>
      </c>
      <c r="D241" s="8"/>
      <c r="E241" s="8"/>
      <c r="F241" s="25">
        <f>Source!AM172</f>
        <v>1.99</v>
      </c>
      <c r="G241" s="46" t="str">
        <f>Source!DE172</f>
        <v>*1,25</v>
      </c>
      <c r="H241" s="8">
        <f>Source!AV172</f>
        <v>1.047</v>
      </c>
      <c r="I241" s="25">
        <f>ROUND((Source!CR172/IF(Source!BB172&lt;&gt;0,Source!BB172,1)*Source!I172),2)</f>
        <v>39.07</v>
      </c>
      <c r="J241" s="8">
        <f>Source!BB172</f>
        <v>5.22</v>
      </c>
      <c r="K241" s="25">
        <f>Source!Q172</f>
        <v>203.93</v>
      </c>
    </row>
    <row r="242" spans="1:12" ht="12.75">
      <c r="A242" s="8"/>
      <c r="B242" s="8"/>
      <c r="C242" s="8" t="s">
        <v>510</v>
      </c>
      <c r="D242" s="8"/>
      <c r="E242" s="8"/>
      <c r="F242" s="25">
        <f>Source!AN172</f>
        <v>0.09</v>
      </c>
      <c r="G242" s="46" t="str">
        <f>Source!DF172</f>
        <v>*1,25</v>
      </c>
      <c r="H242" s="8">
        <f>Source!AV172</f>
        <v>1.047</v>
      </c>
      <c r="I242" s="47" t="str">
        <f>CONCATENATE("(",TEXT(+ROUND((Source!CS172/IF(J242&lt;&gt;0,J242,1)*Source!I172),2),"0,00"),")")</f>
        <v>(1,77)</v>
      </c>
      <c r="J242" s="8">
        <f>Source!BS172</f>
        <v>12.35</v>
      </c>
      <c r="K242" s="47" t="str">
        <f>CONCATENATE("(",TEXT(+Source!R172,"0,00"),")")</f>
        <v>(21,82)</v>
      </c>
      <c r="L242">
        <f>ROUND(IF(J242&lt;&gt;0,Source!R172/J242,Source!R172),2)</f>
        <v>1.77</v>
      </c>
    </row>
    <row r="243" spans="1:11" ht="12.75">
      <c r="A243" s="8"/>
      <c r="B243" s="8"/>
      <c r="C243" s="8" t="s">
        <v>511</v>
      </c>
      <c r="D243" s="8"/>
      <c r="E243" s="8"/>
      <c r="F243" s="25">
        <f>Source!AL172</f>
        <v>0.41</v>
      </c>
      <c r="G243" s="8">
        <f>Source!DD172</f>
      </c>
      <c r="H243" s="8">
        <f>Source!AW172</f>
        <v>1.002</v>
      </c>
      <c r="I243" s="25">
        <f>ROUND((Source!CQ172/IF(Source!BC172&lt;&gt;0,Source!BC172,1)*Source!I172),2)</f>
        <v>6.16</v>
      </c>
      <c r="J243" s="8">
        <f>Source!BC172</f>
        <v>4.61</v>
      </c>
      <c r="K243" s="25">
        <f>Source!P172</f>
        <v>28.41</v>
      </c>
    </row>
    <row r="244" spans="1:11" ht="12.75">
      <c r="A244" s="8"/>
      <c r="B244" s="8"/>
      <c r="C244" s="8" t="s">
        <v>512</v>
      </c>
      <c r="D244" s="8" t="s">
        <v>513</v>
      </c>
      <c r="E244" s="8">
        <f>Source!DN172</f>
        <v>91</v>
      </c>
      <c r="F244" s="8"/>
      <c r="G244" s="8"/>
      <c r="H244" s="8"/>
      <c r="I244" s="25">
        <f>ROUND((E244/100)*ROUND((Source!CT172/IF(Source!BA172&lt;&gt;0,Source!BA172,1)*Source!I172),2),2)</f>
        <v>244.55</v>
      </c>
      <c r="J244" s="8">
        <f>Source!AT172</f>
        <v>83</v>
      </c>
      <c r="K244" s="25">
        <f>Source!X172</f>
        <v>2754.76</v>
      </c>
    </row>
    <row r="245" spans="1:11" ht="12.75">
      <c r="A245" s="8"/>
      <c r="B245" s="8"/>
      <c r="C245" s="8" t="s">
        <v>514</v>
      </c>
      <c r="D245" s="8" t="s">
        <v>513</v>
      </c>
      <c r="E245" s="8">
        <f>Source!DO172</f>
        <v>70</v>
      </c>
      <c r="F245" s="8"/>
      <c r="G245" s="8"/>
      <c r="H245" s="8"/>
      <c r="I245" s="25">
        <f>ROUND((E245/100)*ROUND((Source!CT172/IF(Source!BA172&lt;&gt;0,Source!BA172,1)*Source!I172),2),2)</f>
        <v>188.12</v>
      </c>
      <c r="J245" s="8">
        <f>Source!AU172</f>
        <v>45</v>
      </c>
      <c r="K245" s="25">
        <f>Source!Y172</f>
        <v>1493.55</v>
      </c>
    </row>
    <row r="246" spans="1:11" ht="12.75">
      <c r="A246" s="8"/>
      <c r="B246" s="8"/>
      <c r="C246" s="8" t="s">
        <v>515</v>
      </c>
      <c r="D246" s="8" t="s">
        <v>513</v>
      </c>
      <c r="E246" s="8">
        <v>175</v>
      </c>
      <c r="F246" s="8"/>
      <c r="G246" s="8"/>
      <c r="H246" s="8"/>
      <c r="I246" s="25">
        <f>ROUND(ROUND((Source!CS172/IF(Source!BS172&lt;&gt;0,Source!BS172,1)*Source!I172),2)*1.75,2)</f>
        <v>3.1</v>
      </c>
      <c r="J246" s="8">
        <v>178</v>
      </c>
      <c r="K246" s="25">
        <f>ROUND(Source!R172*J246/100,2)</f>
        <v>38.84</v>
      </c>
    </row>
    <row r="247" spans="1:11" ht="12.75">
      <c r="A247" s="48"/>
      <c r="B247" s="48"/>
      <c r="C247" s="48" t="s">
        <v>516</v>
      </c>
      <c r="D247" s="48" t="s">
        <v>517</v>
      </c>
      <c r="E247" s="48">
        <f>Source!AQ172</f>
        <v>1.11</v>
      </c>
      <c r="F247" s="48"/>
      <c r="G247" s="49" t="str">
        <f>Source!DI172</f>
        <v>*1,15</v>
      </c>
      <c r="H247" s="48">
        <f>Source!AV172</f>
        <v>1.047</v>
      </c>
      <c r="I247" s="50">
        <f>ROUND(Source!U172,2)</f>
        <v>20.05</v>
      </c>
      <c r="J247" s="48"/>
      <c r="K247" s="48"/>
    </row>
    <row r="248" spans="9:24" ht="12.75">
      <c r="I248" s="51">
        <f>ROUND((Source!CT172/IF(Source!BA172&lt;&gt;0,Source!BA172,1)*Source!I172),2)+ROUND((Source!CR172/IF(Source!BB172&lt;&gt;0,Source!BB172,1)*Source!I172),2)+SUM(I243:I246)</f>
        <v>749.74</v>
      </c>
      <c r="J248" s="12"/>
      <c r="K248" s="51">
        <f>Source!S172+Source!Q172+SUM(K243:K246)</f>
        <v>7838.48</v>
      </c>
      <c r="L248">
        <f>ROUND((Source!CT172/IF(Source!BA172&lt;&gt;0,Source!BA172,1)*Source!I172),2)</f>
        <v>268.74</v>
      </c>
      <c r="M248" s="26">
        <f>I248</f>
        <v>749.74</v>
      </c>
      <c r="N248" s="26">
        <f>K248</f>
        <v>7838.48</v>
      </c>
      <c r="O248">
        <f>ROUND(IF(Source!BI172=1,(ROUND((Source!CT172/IF(Source!BA172&lt;&gt;0,Source!BA172,1)*Source!I172),2)+ROUND((Source!CR172/IF(Source!BB172&lt;&gt;0,Source!BB172,1)*Source!I172),2)+ROUND((Source!CQ172/IF(Source!BC172&lt;&gt;0,Source!BC172,1)*Source!I172),2)+((Source!DN172/100)*ROUND((Source!CT172/IF(Source!BA172&lt;&gt;0,Source!BA172,1)*Source!I172),2))+((Source!DO172/100)*ROUND((Source!CT172/IF(Source!BA172&lt;&gt;0,Source!BA172,1)*Source!I172),2))+(ROUND((Source!CS172/IF(Source!BS172&lt;&gt;0,Source!BS172,1)*Source!I172),2)*1.75)),0),2)</f>
        <v>749.74</v>
      </c>
      <c r="P248">
        <f>ROUND(IF(Source!BI172=2,(ROUND((Source!CT172/IF(Source!BA172&lt;&gt;0,Source!BA172,1)*Source!I172),2)+ROUND((Source!CR172/IF(Source!BB172&lt;&gt;0,Source!BB172,1)*Source!I172),2)+ROUND((Source!CQ172/IF(Source!BC172&lt;&gt;0,Source!BC172,1)*Source!I172),2)+((Source!DN172/100)*ROUND((Source!CT172/IF(Source!BA172&lt;&gt;0,Source!BA172,1)*Source!I172),2))+((Source!DO172/100)*ROUND((Source!CT172/IF(Source!BA172&lt;&gt;0,Source!BA172,1)*Source!I172),2))+(ROUND((Source!CS172/IF(Source!BS172&lt;&gt;0,Source!BS172,1)*Source!I172),2)*1.75)),0),2)</f>
        <v>0</v>
      </c>
      <c r="Q248">
        <f>ROUND(IF(Source!BI172=3,(ROUND((Source!CT172/IF(Source!BA172&lt;&gt;0,Source!BA172,1)*Source!I172),2)+ROUND((Source!CR172/IF(Source!BB172&lt;&gt;0,Source!BB172,1)*Source!I172),2)+ROUND((Source!CQ172/IF(Source!BC172&lt;&gt;0,Source!BC172,1)*Source!I172),2)+((Source!DN172/100)*ROUND((Source!CT172/IF(Source!BA172&lt;&gt;0,Source!BA172,1)*Source!I172),2))+((Source!DO172/100)*ROUND((Source!CT172/IF(Source!BA172&lt;&gt;0,Source!BA172,1)*Source!I172),2))+(ROUND((Source!CS172/IF(Source!BS172&lt;&gt;0,Source!BS172,1)*Source!I172),2)*1.75)),0),2)</f>
        <v>0</v>
      </c>
      <c r="R248">
        <f>ROUND(IF(Source!BI172=4,(ROUND((Source!CT172/IF(Source!BA172&lt;&gt;0,Source!BA172,1)*Source!I172),2)+ROUND((Source!CR172/IF(Source!BB172&lt;&gt;0,Source!BB172,1)*Source!I172),2)+ROUND((Source!CQ172/IF(Source!BC172&lt;&gt;0,Source!BC172,1)*Source!I172),2)+((Source!DN172/100)*ROUND((Source!CT172/IF(Source!BA172&lt;&gt;0,Source!BA172,1)*Source!I172),2))+((Source!DO172/100)*ROUND((Source!CT172/IF(Source!BA172&lt;&gt;0,Source!BA172,1)*Source!I172),2))+(ROUND((Source!CS172/IF(Source!BS172&lt;&gt;0,Source!BS172,1)*Source!I172),2)*1.75)),0),2)</f>
        <v>0</v>
      </c>
      <c r="U248">
        <f>IF(Source!BI172=1,Source!O172+Source!X172+Source!Y172+Source!R172*178/100,0)</f>
        <v>7838.479600000001</v>
      </c>
      <c r="V248">
        <f>IF(Source!BI172=2,Source!O172+Source!X172+Source!Y172+Source!R172*178/100,0)</f>
        <v>0</v>
      </c>
      <c r="W248">
        <f>IF(Source!BI172=3,Source!O172+Source!X172+Source!Y172+Source!R172*178/100,0)</f>
        <v>0</v>
      </c>
      <c r="X248">
        <f>IF(Source!BI172=4,Source!O172+Source!X172+Source!Y172+Source!R172*178/100,0)</f>
        <v>0</v>
      </c>
    </row>
    <row r="249" spans="1:25" ht="24">
      <c r="A249" s="44" t="str">
        <f>Source!E173</f>
        <v>2</v>
      </c>
      <c r="B249" s="44" t="str">
        <f>Source!F173</f>
        <v>Цена поставщика</v>
      </c>
      <c r="C249" s="23" t="str">
        <f>Source!G173</f>
        <v>Доводчики дверные, марка "NORA-M" №4S</v>
      </c>
      <c r="D249" s="45" t="str">
        <f>Source!H173</f>
        <v>шт.</v>
      </c>
      <c r="E249" s="8">
        <f>ROUND(Source!I173,6)</f>
        <v>15</v>
      </c>
      <c r="F249" s="8"/>
      <c r="G249" s="8"/>
      <c r="H249" s="8"/>
      <c r="I249" s="8"/>
      <c r="J249" s="8"/>
      <c r="K249" s="8"/>
      <c r="Y249">
        <v>41</v>
      </c>
    </row>
    <row r="250" spans="1:11" ht="12.75">
      <c r="A250" s="48"/>
      <c r="B250" s="48"/>
      <c r="C250" s="48" t="s">
        <v>511</v>
      </c>
      <c r="D250" s="48"/>
      <c r="E250" s="48"/>
      <c r="F250" s="50">
        <f>Source!AL173</f>
        <v>725</v>
      </c>
      <c r="G250" s="48" t="str">
        <f>Source!DD173</f>
        <v>/1,18</v>
      </c>
      <c r="H250" s="48">
        <f>Source!AW173</f>
        <v>1</v>
      </c>
      <c r="I250" s="50">
        <f>ROUND((Source!CQ173/IF(Source!BC173&lt;&gt;0,Source!BC173,1)*Source!I173),2)</f>
        <v>9216.1</v>
      </c>
      <c r="J250" s="48">
        <f>Source!BC173</f>
        <v>1</v>
      </c>
      <c r="K250" s="50">
        <f>Source!P173</f>
        <v>9216.1</v>
      </c>
    </row>
    <row r="251" spans="9:24" ht="12.75">
      <c r="I251" s="51">
        <f>ROUND((Source!CT173/IF(Source!BA173&lt;&gt;0,Source!BA173,1)*Source!I173),2)+ROUND((Source!CR173/IF(Source!BB173&lt;&gt;0,Source!BB173,1)*Source!I173),2)+SUM(I250:I250)</f>
        <v>9216.1</v>
      </c>
      <c r="J251" s="12"/>
      <c r="K251" s="51">
        <f>Source!S173+Source!Q173+SUM(K250:K250)</f>
        <v>9216.1</v>
      </c>
      <c r="L251">
        <f>ROUND((Source!CT173/IF(Source!BA173&lt;&gt;0,Source!BA173,1)*Source!I173),2)</f>
        <v>0</v>
      </c>
      <c r="M251" s="26">
        <f>I251</f>
        <v>9216.1</v>
      </c>
      <c r="N251" s="26">
        <f>K251</f>
        <v>9216.1</v>
      </c>
      <c r="O251">
        <f>ROUND(IF(Source!BI173=1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0</v>
      </c>
      <c r="P251">
        <f>ROUND(IF(Source!BI173=2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0</v>
      </c>
      <c r="Q251">
        <f>ROUND(IF(Source!BI173=3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0</v>
      </c>
      <c r="R251">
        <f>ROUND(IF(Source!BI173=4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9216.1</v>
      </c>
      <c r="U251">
        <f>IF(Source!BI173=1,Source!O173+Source!X173+Source!Y173+Source!R173*178/100,0)</f>
        <v>0</v>
      </c>
      <c r="V251">
        <f>IF(Source!BI173=2,Source!O173+Source!X173+Source!Y173+Source!R173*178/100,0)</f>
        <v>0</v>
      </c>
      <c r="W251">
        <f>IF(Source!BI173=3,Source!O173+Source!X173+Source!Y173+Source!R173*178/100,0)</f>
        <v>0</v>
      </c>
      <c r="X251">
        <f>IF(Source!BI173=4,Source!O173+Source!X173+Source!Y173+Source!R173*178/100,0)</f>
        <v>9216.1</v>
      </c>
    </row>
    <row r="252" spans="1:25" ht="24">
      <c r="A252" s="44" t="str">
        <f>Source!E174</f>
        <v>3</v>
      </c>
      <c r="B252" s="44" t="str">
        <f>Source!F174</f>
        <v>3.6-6-7</v>
      </c>
      <c r="C252" s="23" t="str">
        <f>Source!G174</f>
        <v>УСТАНОВКА ЗАКЛАДНЫХ ДЕТАЛЕЙ ВЕСОМ ДО 4 КГ</v>
      </c>
      <c r="D252" s="45" t="str">
        <f>Source!H174</f>
        <v>т</v>
      </c>
      <c r="E252" s="8">
        <f>ROUND(Source!I174,6)</f>
        <v>0.0048</v>
      </c>
      <c r="F252" s="8"/>
      <c r="G252" s="8"/>
      <c r="H252" s="8"/>
      <c r="I252" s="8"/>
      <c r="J252" s="8"/>
      <c r="K252" s="8"/>
      <c r="Y252">
        <v>42</v>
      </c>
    </row>
    <row r="253" spans="1:11" ht="12.75">
      <c r="A253" s="8"/>
      <c r="B253" s="8"/>
      <c r="C253" s="8" t="s">
        <v>508</v>
      </c>
      <c r="D253" s="8"/>
      <c r="E253" s="8"/>
      <c r="F253" s="25">
        <f>Source!AO174</f>
        <v>2356.2</v>
      </c>
      <c r="G253" s="46" t="str">
        <f>Source!DG174</f>
        <v>*1,15</v>
      </c>
      <c r="H253" s="8">
        <f>Source!AV174</f>
        <v>1.047</v>
      </c>
      <c r="I253" s="25">
        <f>ROUND((Source!CT174/IF(Source!BA174&lt;&gt;0,Source!BA174,1)*Source!I174),2)</f>
        <v>13.62</v>
      </c>
      <c r="J253" s="8">
        <f>Source!BA174</f>
        <v>12.35</v>
      </c>
      <c r="K253" s="25">
        <f>Source!S174</f>
        <v>168.18</v>
      </c>
    </row>
    <row r="254" spans="1:11" ht="12.75">
      <c r="A254" s="8"/>
      <c r="B254" s="8"/>
      <c r="C254" s="8" t="s">
        <v>509</v>
      </c>
      <c r="D254" s="8"/>
      <c r="E254" s="8"/>
      <c r="F254" s="25">
        <f>Source!AM174</f>
        <v>28.44</v>
      </c>
      <c r="G254" s="46" t="str">
        <f>Source!DE174</f>
        <v>*1,25</v>
      </c>
      <c r="H254" s="8">
        <f>Source!AV174</f>
        <v>1.047</v>
      </c>
      <c r="I254" s="25">
        <f>ROUND((Source!CR174/IF(Source!BB174&lt;&gt;0,Source!BB174,1)*Source!I174),2)</f>
        <v>0.18</v>
      </c>
      <c r="J254" s="8">
        <f>Source!BB174</f>
        <v>6.67</v>
      </c>
      <c r="K254" s="25">
        <f>Source!Q174</f>
        <v>1.19</v>
      </c>
    </row>
    <row r="255" spans="1:12" ht="12.75">
      <c r="A255" s="8"/>
      <c r="B255" s="8"/>
      <c r="C255" s="8" t="s">
        <v>510</v>
      </c>
      <c r="D255" s="8"/>
      <c r="E255" s="8"/>
      <c r="F255" s="25">
        <f>Source!AN174</f>
        <v>7.55</v>
      </c>
      <c r="G255" s="46" t="str">
        <f>Source!DF174</f>
        <v>*1,25</v>
      </c>
      <c r="H255" s="8">
        <f>Source!AV174</f>
        <v>1.047</v>
      </c>
      <c r="I255" s="47" t="str">
        <f>CONCATENATE("(",TEXT(+ROUND((Source!CS174/IF(J255&lt;&gt;0,J255,1)*Source!I174),2),"0,00"),")")</f>
        <v>(0,05)</v>
      </c>
      <c r="J255" s="8">
        <f>Source!BS174</f>
        <v>12.35</v>
      </c>
      <c r="K255" s="47" t="str">
        <f>CONCATENATE("(",TEXT(+Source!R174,"0,00"),")")</f>
        <v>(0,59)</v>
      </c>
      <c r="L255">
        <f>ROUND(IF(J255&lt;&gt;0,Source!R174/J255,Source!R174),2)</f>
        <v>0.05</v>
      </c>
    </row>
    <row r="256" spans="1:25" ht="84">
      <c r="A256" s="44" t="str">
        <f>Source!E175</f>
        <v>3,1</v>
      </c>
      <c r="B256" s="44" t="str">
        <f>Source!F175</f>
        <v>1.3-4-4</v>
      </c>
      <c r="C256" s="23" t="str">
        <f>Source!G175</f>
        <v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12-14 ММ</v>
      </c>
      <c r="D256" s="45" t="str">
        <f>Source!H175</f>
        <v>т</v>
      </c>
      <c r="E256" s="8">
        <f>ROUND(Source!I175,6)</f>
        <v>0.0048</v>
      </c>
      <c r="F256" s="25">
        <f>IF(Source!AL175=0,Source!AK175,Source!AL175)</f>
        <v>5681.92</v>
      </c>
      <c r="G256" s="46">
        <f>Source!DD175</f>
      </c>
      <c r="H256" s="8">
        <f>Source!AW175</f>
        <v>1.022</v>
      </c>
      <c r="I256" s="25">
        <f>ROUND((Source!CR175/IF(Source!BB175&lt;&gt;0,Source!BB175,1)*Source!I175),2)+ROUND((Source!CQ175/IF(Source!BC175&lt;&gt;0,Source!BC175,1)*Source!I175),2)+ROUND((Source!CT175/IF(Source!BA175&lt;&gt;0,Source!BA175,1)*Source!I175),2)</f>
        <v>27.87</v>
      </c>
      <c r="J256" s="8">
        <f>Source!BC175</f>
        <v>5.31</v>
      </c>
      <c r="K256" s="25">
        <f>Source!O175</f>
        <v>148.01</v>
      </c>
      <c r="O256">
        <f>IF(Source!BI175=1,(ROUND((Source!CR175/IF(Source!BB175&lt;&gt;0,Source!BB175,1)*Source!I175),2)+ROUND((Source!CQ175/IF(Source!BC175&lt;&gt;0,Source!BC175,1)*Source!I175),2)+ROUND((Source!CT175/IF(Source!BA175&lt;&gt;0,Source!BA175,1)*Source!I175),2)),0)</f>
        <v>27.87</v>
      </c>
      <c r="P256">
        <f>IF(Source!BI175=2,(ROUND((Source!CR175/IF(Source!BB175&lt;&gt;0,Source!BB175,1)*Source!I175),2)+ROUND((Source!CQ175/IF(Source!BC175&lt;&gt;0,Source!BC175,1)*Source!I175),2)+ROUND((Source!CT175/IF(Source!BA175&lt;&gt;0,Source!BA175,1)*Source!I175),2)),0)</f>
        <v>0</v>
      </c>
      <c r="Q256">
        <f>IF(Source!BI175=3,(ROUND((Source!CR175/IF(Source!BB175&lt;&gt;0,Source!BB175,1)*Source!I175),2)+ROUND((Source!CQ175/IF(Source!BC175&lt;&gt;0,Source!BC175,1)*Source!I175),2)+ROUND((Source!CT175/IF(Source!BA175&lt;&gt;0,Source!BA175,1)*Source!I175),2)),0)</f>
        <v>0</v>
      </c>
      <c r="R256">
        <f>IF(Source!BI175=4,(ROUND((Source!CR175/IF(Source!BB175&lt;&gt;0,Source!BB175,1)*Source!I175),2)+ROUND((Source!CQ175/IF(Source!BC175&lt;&gt;0,Source!BC175,1)*Source!I175),2)+ROUND((Source!CT175/IF(Source!BA175&lt;&gt;0,Source!BA175,1)*Source!I175),2)),0)</f>
        <v>0</v>
      </c>
      <c r="U256">
        <f>IF(Source!BI175=1,Source!O175+Source!X175+Source!Y175,0)</f>
        <v>148.01</v>
      </c>
      <c r="V256">
        <f>IF(Source!BI175=2,Source!O175+Source!X175+Source!Y175,0)</f>
        <v>0</v>
      </c>
      <c r="W256">
        <f>IF(Source!BI175=3,Source!O175+Source!X175+Source!Y175,0)</f>
        <v>0</v>
      </c>
      <c r="X256">
        <f>IF(Source!BI175=4,Source!O175+Source!X175+Source!Y175,0)</f>
        <v>0</v>
      </c>
      <c r="Y256">
        <v>43</v>
      </c>
    </row>
    <row r="257" spans="1:11" ht="12.75">
      <c r="A257" s="8"/>
      <c r="B257" s="8"/>
      <c r="C257" s="8" t="s">
        <v>512</v>
      </c>
      <c r="D257" s="8" t="s">
        <v>513</v>
      </c>
      <c r="E257" s="8">
        <f>Source!DN174</f>
        <v>85</v>
      </c>
      <c r="F257" s="8"/>
      <c r="G257" s="8"/>
      <c r="H257" s="8"/>
      <c r="I257" s="25">
        <f>ROUND((E257/100)*ROUND((Source!CT174/IF(Source!BA174&lt;&gt;0,Source!BA174,1)*Source!I174),2),2)</f>
        <v>11.58</v>
      </c>
      <c r="J257" s="8">
        <f>Source!AT174</f>
        <v>77</v>
      </c>
      <c r="K257" s="25">
        <f>Source!X174</f>
        <v>129.5</v>
      </c>
    </row>
    <row r="258" spans="1:11" ht="12.75">
      <c r="A258" s="8"/>
      <c r="B258" s="8"/>
      <c r="C258" s="8" t="s">
        <v>514</v>
      </c>
      <c r="D258" s="8" t="s">
        <v>513</v>
      </c>
      <c r="E258" s="8">
        <f>Source!DO174</f>
        <v>70</v>
      </c>
      <c r="F258" s="8"/>
      <c r="G258" s="8"/>
      <c r="H258" s="8"/>
      <c r="I258" s="25">
        <f>ROUND((E258/100)*ROUND((Source!CT174/IF(Source!BA174&lt;&gt;0,Source!BA174,1)*Source!I174),2),2)</f>
        <v>9.53</v>
      </c>
      <c r="J258" s="8">
        <f>Source!AU174</f>
        <v>45</v>
      </c>
      <c r="K258" s="25">
        <f>Source!Y174</f>
        <v>75.68</v>
      </c>
    </row>
    <row r="259" spans="1:11" ht="12.75">
      <c r="A259" s="8"/>
      <c r="B259" s="8"/>
      <c r="C259" s="8" t="s">
        <v>515</v>
      </c>
      <c r="D259" s="8" t="s">
        <v>513</v>
      </c>
      <c r="E259" s="8">
        <v>175</v>
      </c>
      <c r="F259" s="8"/>
      <c r="G259" s="8"/>
      <c r="H259" s="8"/>
      <c r="I259" s="25">
        <f>ROUND(ROUND((Source!CS174/IF(Source!BS174&lt;&gt;0,Source!BS174,1)*Source!I174),2)*1.75,2)</f>
        <v>0.09</v>
      </c>
      <c r="J259" s="8">
        <v>178</v>
      </c>
      <c r="K259" s="25">
        <f>ROUND(Source!R174*J259/100,2)</f>
        <v>1.05</v>
      </c>
    </row>
    <row r="260" spans="1:11" ht="12.75">
      <c r="A260" s="48"/>
      <c r="B260" s="48"/>
      <c r="C260" s="48" t="s">
        <v>516</v>
      </c>
      <c r="D260" s="48" t="s">
        <v>517</v>
      </c>
      <c r="E260" s="48">
        <f>Source!AQ174</f>
        <v>198</v>
      </c>
      <c r="F260" s="48"/>
      <c r="G260" s="49" t="str">
        <f>Source!DI174</f>
        <v>*1,15</v>
      </c>
      <c r="H260" s="48">
        <f>Source!AV174</f>
        <v>1.047</v>
      </c>
      <c r="I260" s="50">
        <f>ROUND(Source!U174,2)</f>
        <v>1.14</v>
      </c>
      <c r="J260" s="48"/>
      <c r="K260" s="48"/>
    </row>
    <row r="261" spans="9:24" ht="12.75">
      <c r="I261" s="51">
        <f>ROUND((Source!CT174/IF(Source!BA174&lt;&gt;0,Source!BA174,1)*Source!I174),2)+ROUND((Source!CR174/IF(Source!BB174&lt;&gt;0,Source!BB174,1)*Source!I174),2)+SUM(I256:I259)</f>
        <v>62.870000000000005</v>
      </c>
      <c r="J261" s="12"/>
      <c r="K261" s="51">
        <f>Source!S174+Source!Q174+SUM(K256:K259)</f>
        <v>523.61</v>
      </c>
      <c r="L261">
        <f>ROUND((Source!CT174/IF(Source!BA174&lt;&gt;0,Source!BA174,1)*Source!I174),2)</f>
        <v>13.62</v>
      </c>
      <c r="M261" s="26">
        <f>I261</f>
        <v>62.870000000000005</v>
      </c>
      <c r="N261" s="26">
        <f>K261</f>
        <v>523.61</v>
      </c>
      <c r="O261">
        <f>ROUND(IF(Source!BI174=1,(ROUND((Source!CT174/IF(Source!BA174&lt;&gt;0,Source!BA174,1)*Source!I174),2)+ROUND((Source!CR174/IF(Source!BB174&lt;&gt;0,Source!BB174,1)*Source!I174),2)+ROUND((Source!CQ174/IF(Source!BC174&lt;&gt;0,Source!BC174,1)*Source!I174),2)+((Source!DN174/100)*ROUND((Source!CT174/IF(Source!BA174&lt;&gt;0,Source!BA174,1)*Source!I174),2))+((Source!DO174/100)*ROUND((Source!CT174/IF(Source!BA174&lt;&gt;0,Source!BA174,1)*Source!I174),2))+(ROUND((Source!CS174/IF(Source!BS174&lt;&gt;0,Source!BS174,1)*Source!I174),2)*1.75)),0),2)</f>
        <v>35</v>
      </c>
      <c r="P261">
        <f>ROUND(IF(Source!BI174=2,(ROUND((Source!CT174/IF(Source!BA174&lt;&gt;0,Source!BA174,1)*Source!I174),2)+ROUND((Source!CR174/IF(Source!BB174&lt;&gt;0,Source!BB174,1)*Source!I174),2)+ROUND((Source!CQ174/IF(Source!BC174&lt;&gt;0,Source!BC174,1)*Source!I174),2)+((Source!DN174/100)*ROUND((Source!CT174/IF(Source!BA174&lt;&gt;0,Source!BA174,1)*Source!I174),2))+((Source!DO174/100)*ROUND((Source!CT174/IF(Source!BA174&lt;&gt;0,Source!BA174,1)*Source!I174),2))+(ROUND((Source!CS174/IF(Source!BS174&lt;&gt;0,Source!BS174,1)*Source!I174),2)*1.75)),0),2)</f>
        <v>0</v>
      </c>
      <c r="Q261">
        <f>ROUND(IF(Source!BI174=3,(ROUND((Source!CT174/IF(Source!BA174&lt;&gt;0,Source!BA174,1)*Source!I174),2)+ROUND((Source!CR174/IF(Source!BB174&lt;&gt;0,Source!BB174,1)*Source!I174),2)+ROUND((Source!CQ174/IF(Source!BC174&lt;&gt;0,Source!BC174,1)*Source!I174),2)+((Source!DN174/100)*ROUND((Source!CT174/IF(Source!BA174&lt;&gt;0,Source!BA174,1)*Source!I174),2))+((Source!DO174/100)*ROUND((Source!CT174/IF(Source!BA174&lt;&gt;0,Source!BA174,1)*Source!I174),2))+(ROUND((Source!CS174/IF(Source!BS174&lt;&gt;0,Source!BS174,1)*Source!I174),2)*1.75)),0),2)</f>
        <v>0</v>
      </c>
      <c r="R261">
        <f>ROUND(IF(Source!BI174=4,(ROUND((Source!CT174/IF(Source!BA174&lt;&gt;0,Source!BA174,1)*Source!I174),2)+ROUND((Source!CR174/IF(Source!BB174&lt;&gt;0,Source!BB174,1)*Source!I174),2)+ROUND((Source!CQ174/IF(Source!BC174&lt;&gt;0,Source!BC174,1)*Source!I174),2)+((Source!DN174/100)*ROUND((Source!CT174/IF(Source!BA174&lt;&gt;0,Source!BA174,1)*Source!I174),2))+((Source!DO174/100)*ROUND((Source!CT174/IF(Source!BA174&lt;&gt;0,Source!BA174,1)*Source!I174),2))+(ROUND((Source!CS174/IF(Source!BS174&lt;&gt;0,Source!BS174,1)*Source!I174),2)*1.75)),0),2)</f>
        <v>0</v>
      </c>
      <c r="U261">
        <f>IF(Source!BI174=1,Source!O174+Source!X174+Source!Y174+Source!R174*178/100,0)</f>
        <v>375.60020000000003</v>
      </c>
      <c r="V261">
        <f>IF(Source!BI174=2,Source!O174+Source!X174+Source!Y174+Source!R174*178/100,0)</f>
        <v>0</v>
      </c>
      <c r="W261">
        <f>IF(Source!BI174=3,Source!O174+Source!X174+Source!Y174+Source!R174*178/100,0)</f>
        <v>0</v>
      </c>
      <c r="X261">
        <f>IF(Source!BI174=4,Source!O174+Source!X174+Source!Y174+Source!R174*178/100,0)</f>
        <v>0</v>
      </c>
    </row>
    <row r="262" spans="1:25" ht="36">
      <c r="A262" s="44" t="str">
        <f>Source!E176</f>
        <v>4</v>
      </c>
      <c r="B262" s="44" t="str">
        <f>Source!F176</f>
        <v>3.9-61-1</v>
      </c>
      <c r="C262" s="23" t="str">
        <f>Source!G176</f>
        <v>ИЗГОТОВЛЕНИЕ РЕШЕТЧАТЫХ КОНСТРУКЦИЙ (СТОЙКИ, ОПОРЫ, ФЕРМЫ И ПР.)</v>
      </c>
      <c r="D262" s="45" t="str">
        <f>Source!H176</f>
        <v>т</v>
      </c>
      <c r="E262" s="8">
        <f>ROUND(Source!I176,6)</f>
        <v>0.103488</v>
      </c>
      <c r="F262" s="8"/>
      <c r="G262" s="8"/>
      <c r="H262" s="8"/>
      <c r="I262" s="8"/>
      <c r="J262" s="8"/>
      <c r="K262" s="8"/>
      <c r="Y262">
        <v>44</v>
      </c>
    </row>
    <row r="263" spans="1:11" ht="12.75">
      <c r="A263" s="8"/>
      <c r="B263" s="8"/>
      <c r="C263" s="8" t="s">
        <v>508</v>
      </c>
      <c r="D263" s="8"/>
      <c r="E263" s="8"/>
      <c r="F263" s="25">
        <f>Source!AO176</f>
        <v>1201.2</v>
      </c>
      <c r="G263" s="46" t="str">
        <f>Source!DG176</f>
        <v>*1,15</v>
      </c>
      <c r="H263" s="8">
        <f>Source!AV176</f>
        <v>1.087</v>
      </c>
      <c r="I263" s="25">
        <f>ROUND((Source!CT176/IF(Source!BA176&lt;&gt;0,Source!BA176,1)*Source!I176),2)</f>
        <v>155.39</v>
      </c>
      <c r="J263" s="8">
        <f>Source!BA176</f>
        <v>12.35</v>
      </c>
      <c r="K263" s="25">
        <f>Source!S176</f>
        <v>1919.11</v>
      </c>
    </row>
    <row r="264" spans="1:11" ht="12.75">
      <c r="A264" s="8"/>
      <c r="B264" s="8"/>
      <c r="C264" s="8" t="s">
        <v>509</v>
      </c>
      <c r="D264" s="8"/>
      <c r="E264" s="8"/>
      <c r="F264" s="25">
        <f>Source!AM176</f>
        <v>224.95</v>
      </c>
      <c r="G264" s="46" t="str">
        <f>Source!DE176</f>
        <v>*1,25</v>
      </c>
      <c r="H264" s="8">
        <f>Source!AV176</f>
        <v>1.087</v>
      </c>
      <c r="I264" s="25">
        <f>ROUND((Source!CR176/IF(Source!BB176&lt;&gt;0,Source!BB176,1)*Source!I176),2)</f>
        <v>31.63</v>
      </c>
      <c r="J264" s="8">
        <f>Source!BB176</f>
        <v>5.47</v>
      </c>
      <c r="K264" s="25">
        <f>Source!Q176</f>
        <v>173.02</v>
      </c>
    </row>
    <row r="265" spans="1:12" ht="12.75">
      <c r="A265" s="8"/>
      <c r="B265" s="8"/>
      <c r="C265" s="8" t="s">
        <v>510</v>
      </c>
      <c r="D265" s="8"/>
      <c r="E265" s="8"/>
      <c r="F265" s="25">
        <f>Source!AN176</f>
        <v>28.19</v>
      </c>
      <c r="G265" s="46" t="str">
        <f>Source!DF176</f>
        <v>*1,25</v>
      </c>
      <c r="H265" s="8">
        <f>Source!AV176</f>
        <v>1.087</v>
      </c>
      <c r="I265" s="47" t="str">
        <f>CONCATENATE("(",TEXT(+ROUND((Source!CS176/IF(J265&lt;&gt;0,J265,1)*Source!I176),2),"0,00"),")")</f>
        <v>(3,96)</v>
      </c>
      <c r="J265" s="8">
        <f>Source!BS176</f>
        <v>12.35</v>
      </c>
      <c r="K265" s="47" t="str">
        <f>CONCATENATE("(",TEXT(+Source!R176,"0,00"),")")</f>
        <v>(48,95)</v>
      </c>
      <c r="L265">
        <f>ROUND(IF(J265&lt;&gt;0,Source!R176/J265,Source!R176),2)</f>
        <v>3.96</v>
      </c>
    </row>
    <row r="266" spans="1:11" ht="12.75">
      <c r="A266" s="8"/>
      <c r="B266" s="8"/>
      <c r="C266" s="8" t="s">
        <v>511</v>
      </c>
      <c r="D266" s="8"/>
      <c r="E266" s="8"/>
      <c r="F266" s="25">
        <f>Source!AL176</f>
        <v>154.62</v>
      </c>
      <c r="G266" s="8">
        <f>Source!DD176</f>
      </c>
      <c r="H266" s="8">
        <f>Source!AW176</f>
        <v>1</v>
      </c>
      <c r="I266" s="25">
        <f>ROUND((Source!CQ176/IF(Source!BC176&lt;&gt;0,Source!BC176,1)*Source!I176),2)</f>
        <v>16</v>
      </c>
      <c r="J266" s="8">
        <f>Source!BC176</f>
        <v>9.82</v>
      </c>
      <c r="K266" s="25">
        <f>Source!P176</f>
        <v>157.13</v>
      </c>
    </row>
    <row r="267" spans="1:25" ht="12.75">
      <c r="A267" s="44" t="str">
        <f>Source!E177</f>
        <v>4,1</v>
      </c>
      <c r="B267" s="44" t="str">
        <f>Source!F177</f>
        <v>1.1-1-987</v>
      </c>
      <c r="C267" s="23" t="str">
        <f>Source!G177</f>
        <v>ПРОПАН-БУТАН ГАЗООБРАЗНЫЙ</v>
      </c>
      <c r="D267" s="45" t="str">
        <f>Source!H177</f>
        <v>м3</v>
      </c>
      <c r="E267" s="8">
        <f>ROUND(Source!I177,6)</f>
        <v>0.051744</v>
      </c>
      <c r="F267" s="25">
        <f>IF(Source!AL177=0,Source!AK177,Source!AL177)</f>
        <v>5.67</v>
      </c>
      <c r="G267" s="46">
        <f>Source!DD177</f>
      </c>
      <c r="H267" s="8">
        <f>Source!AW177</f>
        <v>1</v>
      </c>
      <c r="I267" s="25">
        <f>ROUND((Source!CR177/IF(Source!BB177&lt;&gt;0,Source!BB177,1)*Source!I177),2)+ROUND((Source!CQ177/IF(Source!BC177&lt;&gt;0,Source!BC177,1)*Source!I177),2)+ROUND((Source!CT177/IF(Source!BA177&lt;&gt;0,Source!BA177,1)*Source!I177),2)</f>
        <v>0.29</v>
      </c>
      <c r="J267" s="8">
        <f>Source!BC177</f>
        <v>4.62</v>
      </c>
      <c r="K267" s="25">
        <f>Source!O177</f>
        <v>1.36</v>
      </c>
      <c r="O267">
        <f>IF(Source!BI177=1,(ROUND((Source!CR177/IF(Source!BB177&lt;&gt;0,Source!BB177,1)*Source!I177),2)+ROUND((Source!CQ177/IF(Source!BC177&lt;&gt;0,Source!BC177,1)*Source!I177),2)+ROUND((Source!CT177/IF(Source!BA177&lt;&gt;0,Source!BA177,1)*Source!I177),2)),0)</f>
        <v>0.29</v>
      </c>
      <c r="P267">
        <f>IF(Source!BI177=2,(ROUND((Source!CR177/IF(Source!BB177&lt;&gt;0,Source!BB177,1)*Source!I177),2)+ROUND((Source!CQ177/IF(Source!BC177&lt;&gt;0,Source!BC177,1)*Source!I177),2)+ROUND((Source!CT177/IF(Source!BA177&lt;&gt;0,Source!BA177,1)*Source!I177),2)),0)</f>
        <v>0</v>
      </c>
      <c r="Q267">
        <f>IF(Source!BI177=3,(ROUND((Source!CR177/IF(Source!BB177&lt;&gt;0,Source!BB177,1)*Source!I177),2)+ROUND((Source!CQ177/IF(Source!BC177&lt;&gt;0,Source!BC177,1)*Source!I177),2)+ROUND((Source!CT177/IF(Source!BA177&lt;&gt;0,Source!BA177,1)*Source!I177),2)),0)</f>
        <v>0</v>
      </c>
      <c r="R267">
        <f>IF(Source!BI177=4,(ROUND((Source!CR177/IF(Source!BB177&lt;&gt;0,Source!BB177,1)*Source!I177),2)+ROUND((Source!CQ177/IF(Source!BC177&lt;&gt;0,Source!BC177,1)*Source!I177),2)+ROUND((Source!CT177/IF(Source!BA177&lt;&gt;0,Source!BA177,1)*Source!I177),2)),0)</f>
        <v>0</v>
      </c>
      <c r="U267">
        <f>IF(Source!BI177=1,Source!O177+Source!X177+Source!Y177,0)</f>
        <v>1.36</v>
      </c>
      <c r="V267">
        <f>IF(Source!BI177=2,Source!O177+Source!X177+Source!Y177,0)</f>
        <v>0</v>
      </c>
      <c r="W267">
        <f>IF(Source!BI177=3,Source!O177+Source!X177+Source!Y177,0)</f>
        <v>0</v>
      </c>
      <c r="X267">
        <f>IF(Source!BI177=4,Source!O177+Source!X177+Source!Y177,0)</f>
        <v>0</v>
      </c>
      <c r="Y267">
        <v>45</v>
      </c>
    </row>
    <row r="268" spans="1:25" ht="84">
      <c r="A268" s="44" t="str">
        <f>Source!E178</f>
        <v>4,2</v>
      </c>
      <c r="B268" s="44" t="str">
        <f>Source!F178</f>
        <v>1.3-4-4</v>
      </c>
      <c r="C268" s="23" t="str">
        <f>Source!G178</f>
        <v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12-14 ММ</v>
      </c>
      <c r="D268" s="45" t="str">
        <f>Source!H178</f>
        <v>т</v>
      </c>
      <c r="E268" s="8">
        <f>ROUND(Source!I178,6)</f>
        <v>0.1068</v>
      </c>
      <c r="F268" s="25">
        <f>IF(Source!AL178=0,Source!AK178,Source!AL178)</f>
        <v>5681.92</v>
      </c>
      <c r="G268" s="46">
        <f>Source!DD178</f>
      </c>
      <c r="H268" s="8">
        <f>Source!AW178</f>
        <v>1</v>
      </c>
      <c r="I268" s="25">
        <f>ROUND((Source!CR178/IF(Source!BB178&lt;&gt;0,Source!BB178,1)*Source!I178),2)+ROUND((Source!CQ178/IF(Source!BC178&lt;&gt;0,Source!BC178,1)*Source!I178),2)+ROUND((Source!CT178/IF(Source!BA178&lt;&gt;0,Source!BA178,1)*Source!I178),2)</f>
        <v>606.83</v>
      </c>
      <c r="J268" s="8">
        <f>Source!BC178</f>
        <v>5.31</v>
      </c>
      <c r="K268" s="25">
        <f>Source!O178</f>
        <v>3222.26</v>
      </c>
      <c r="O268">
        <f>IF(Source!BI178=1,(ROUND((Source!CR178/IF(Source!BB178&lt;&gt;0,Source!BB178,1)*Source!I178),2)+ROUND((Source!CQ178/IF(Source!BC178&lt;&gt;0,Source!BC178,1)*Source!I178),2)+ROUND((Source!CT178/IF(Source!BA178&lt;&gt;0,Source!BA178,1)*Source!I178),2)),0)</f>
        <v>606.83</v>
      </c>
      <c r="P268">
        <f>IF(Source!BI178=2,(ROUND((Source!CR178/IF(Source!BB178&lt;&gt;0,Source!BB178,1)*Source!I178),2)+ROUND((Source!CQ178/IF(Source!BC178&lt;&gt;0,Source!BC178,1)*Source!I178),2)+ROUND((Source!CT178/IF(Source!BA178&lt;&gt;0,Source!BA178,1)*Source!I178),2)),0)</f>
        <v>0</v>
      </c>
      <c r="Q268">
        <f>IF(Source!BI178=3,(ROUND((Source!CR178/IF(Source!BB178&lt;&gt;0,Source!BB178,1)*Source!I178),2)+ROUND((Source!CQ178/IF(Source!BC178&lt;&gt;0,Source!BC178,1)*Source!I178),2)+ROUND((Source!CT178/IF(Source!BA178&lt;&gt;0,Source!BA178,1)*Source!I178),2)),0)</f>
        <v>0</v>
      </c>
      <c r="R268">
        <f>IF(Source!BI178=4,(ROUND((Source!CR178/IF(Source!BB178&lt;&gt;0,Source!BB178,1)*Source!I178),2)+ROUND((Source!CQ178/IF(Source!BC178&lt;&gt;0,Source!BC178,1)*Source!I178),2)+ROUND((Source!CT178/IF(Source!BA178&lt;&gt;0,Source!BA178,1)*Source!I178),2)),0)</f>
        <v>0</v>
      </c>
      <c r="U268">
        <f>IF(Source!BI178=1,Source!O178+Source!X178+Source!Y178,0)</f>
        <v>3222.26</v>
      </c>
      <c r="V268">
        <f>IF(Source!BI178=2,Source!O178+Source!X178+Source!Y178,0)</f>
        <v>0</v>
      </c>
      <c r="W268">
        <f>IF(Source!BI178=3,Source!O178+Source!X178+Source!Y178,0)</f>
        <v>0</v>
      </c>
      <c r="X268">
        <f>IF(Source!BI178=4,Source!O178+Source!X178+Source!Y178,0)</f>
        <v>0</v>
      </c>
      <c r="Y268">
        <v>46</v>
      </c>
    </row>
    <row r="269" spans="1:25" ht="24">
      <c r="A269" s="44" t="str">
        <f>Source!E179</f>
        <v>4,3</v>
      </c>
      <c r="B269" s="44" t="str">
        <f>Source!F179</f>
        <v>1.1-1-376</v>
      </c>
      <c r="C269" s="23" t="str">
        <f>Source!G179</f>
        <v>КИСЛОРОД ТЕХНИЧЕСКИЙ ГАЗООБРАЗНЫЙ</v>
      </c>
      <c r="D269" s="45" t="str">
        <f>Source!H179</f>
        <v>м3</v>
      </c>
      <c r="E269" s="8">
        <f>ROUND(Source!I179,6)</f>
        <v>0.269069</v>
      </c>
      <c r="F269" s="25">
        <f>IF(Source!AL179=0,Source!AK179,Source!AL179)</f>
        <v>5.91</v>
      </c>
      <c r="G269" s="46">
        <f>Source!DD179</f>
      </c>
      <c r="H269" s="8">
        <f>Source!AW179</f>
        <v>1</v>
      </c>
      <c r="I269" s="25">
        <f>ROUND((Source!CR179/IF(Source!BB179&lt;&gt;0,Source!BB179,1)*Source!I179),2)+ROUND((Source!CQ179/IF(Source!BC179&lt;&gt;0,Source!BC179,1)*Source!I179),2)+ROUND((Source!CT179/IF(Source!BA179&lt;&gt;0,Source!BA179,1)*Source!I179),2)</f>
        <v>1.59</v>
      </c>
      <c r="J269" s="8">
        <f>Source!BC179</f>
        <v>6.63</v>
      </c>
      <c r="K269" s="25">
        <f>Source!O179</f>
        <v>10.54</v>
      </c>
      <c r="O269">
        <f>IF(Source!BI179=1,(ROUND((Source!CR179/IF(Source!BB179&lt;&gt;0,Source!BB179,1)*Source!I179),2)+ROUND((Source!CQ179/IF(Source!BC179&lt;&gt;0,Source!BC179,1)*Source!I179),2)+ROUND((Source!CT179/IF(Source!BA179&lt;&gt;0,Source!BA179,1)*Source!I179),2)),0)</f>
        <v>1.59</v>
      </c>
      <c r="P269">
        <f>IF(Source!BI179=2,(ROUND((Source!CR179/IF(Source!BB179&lt;&gt;0,Source!BB179,1)*Source!I179),2)+ROUND((Source!CQ179/IF(Source!BC179&lt;&gt;0,Source!BC179,1)*Source!I179),2)+ROUND((Source!CT179/IF(Source!BA179&lt;&gt;0,Source!BA179,1)*Source!I179),2)),0)</f>
        <v>0</v>
      </c>
      <c r="Q269">
        <f>IF(Source!BI179=3,(ROUND((Source!CR179/IF(Source!BB179&lt;&gt;0,Source!BB179,1)*Source!I179),2)+ROUND((Source!CQ179/IF(Source!BC179&lt;&gt;0,Source!BC179,1)*Source!I179),2)+ROUND((Source!CT179/IF(Source!BA179&lt;&gt;0,Source!BA179,1)*Source!I179),2)),0)</f>
        <v>0</v>
      </c>
      <c r="R269">
        <f>IF(Source!BI179=4,(ROUND((Source!CR179/IF(Source!BB179&lt;&gt;0,Source!BB179,1)*Source!I179),2)+ROUND((Source!CQ179/IF(Source!BC179&lt;&gt;0,Source!BC179,1)*Source!I179),2)+ROUND((Source!CT179/IF(Source!BA179&lt;&gt;0,Source!BA179,1)*Source!I179),2)),0)</f>
        <v>0</v>
      </c>
      <c r="U269">
        <f>IF(Source!BI179=1,Source!O179+Source!X179+Source!Y179,0)</f>
        <v>10.54</v>
      </c>
      <c r="V269">
        <f>IF(Source!BI179=2,Source!O179+Source!X179+Source!Y179,0)</f>
        <v>0</v>
      </c>
      <c r="W269">
        <f>IF(Source!BI179=3,Source!O179+Source!X179+Source!Y179,0)</f>
        <v>0</v>
      </c>
      <c r="X269">
        <f>IF(Source!BI179=4,Source!O179+Source!X179+Source!Y179,0)</f>
        <v>0</v>
      </c>
      <c r="Y269">
        <v>47</v>
      </c>
    </row>
    <row r="270" spans="1:11" ht="12.75">
      <c r="A270" s="8"/>
      <c r="B270" s="8"/>
      <c r="C270" s="8" t="s">
        <v>512</v>
      </c>
      <c r="D270" s="8" t="s">
        <v>513</v>
      </c>
      <c r="E270" s="8">
        <f>Source!DN176</f>
        <v>85</v>
      </c>
      <c r="F270" s="8"/>
      <c r="G270" s="8"/>
      <c r="H270" s="8"/>
      <c r="I270" s="25">
        <f>ROUND((E270/100)*ROUND((Source!CT176/IF(Source!BA176&lt;&gt;0,Source!BA176,1)*Source!I176),2),2)</f>
        <v>132.08</v>
      </c>
      <c r="J270" s="8">
        <f>Source!AT176</f>
        <v>77</v>
      </c>
      <c r="K270" s="25">
        <f>Source!X176</f>
        <v>1477.71</v>
      </c>
    </row>
    <row r="271" spans="1:11" ht="12.75">
      <c r="A271" s="8"/>
      <c r="B271" s="8"/>
      <c r="C271" s="8" t="s">
        <v>514</v>
      </c>
      <c r="D271" s="8" t="s">
        <v>513</v>
      </c>
      <c r="E271" s="8">
        <f>Source!DO176</f>
        <v>70</v>
      </c>
      <c r="F271" s="8"/>
      <c r="G271" s="8"/>
      <c r="H271" s="8"/>
      <c r="I271" s="25">
        <f>ROUND((E271/100)*ROUND((Source!CT176/IF(Source!BA176&lt;&gt;0,Source!BA176,1)*Source!I176),2),2)</f>
        <v>108.77</v>
      </c>
      <c r="J271" s="8">
        <f>Source!AU176</f>
        <v>45</v>
      </c>
      <c r="K271" s="25">
        <f>Source!Y176</f>
        <v>863.6</v>
      </c>
    </row>
    <row r="272" spans="1:11" ht="12.75">
      <c r="A272" s="8"/>
      <c r="B272" s="8"/>
      <c r="C272" s="8" t="s">
        <v>515</v>
      </c>
      <c r="D272" s="8" t="s">
        <v>513</v>
      </c>
      <c r="E272" s="8">
        <v>175</v>
      </c>
      <c r="F272" s="8"/>
      <c r="G272" s="8"/>
      <c r="H272" s="8"/>
      <c r="I272" s="25">
        <f>ROUND(ROUND((Source!CS176/IF(Source!BS176&lt;&gt;0,Source!BS176,1)*Source!I176),2)*1.75,2)</f>
        <v>6.93</v>
      </c>
      <c r="J272" s="8">
        <v>178</v>
      </c>
      <c r="K272" s="25">
        <f>ROUND(Source!R176*J272/100,2)</f>
        <v>87.13</v>
      </c>
    </row>
    <row r="273" spans="1:11" ht="12.75">
      <c r="A273" s="48"/>
      <c r="B273" s="48"/>
      <c r="C273" s="48" t="s">
        <v>516</v>
      </c>
      <c r="D273" s="48" t="s">
        <v>517</v>
      </c>
      <c r="E273" s="48">
        <f>Source!AQ176</f>
        <v>91</v>
      </c>
      <c r="F273" s="48"/>
      <c r="G273" s="49" t="str">
        <f>Source!DI176</f>
        <v>*1,15</v>
      </c>
      <c r="H273" s="48">
        <f>Source!AV176</f>
        <v>1.087</v>
      </c>
      <c r="I273" s="50">
        <f>ROUND(Source!U176,2)</f>
        <v>11.77</v>
      </c>
      <c r="J273" s="48"/>
      <c r="K273" s="48"/>
    </row>
    <row r="274" spans="9:24" ht="12.75">
      <c r="I274" s="51">
        <f>ROUND((Source!CT176/IF(Source!BA176&lt;&gt;0,Source!BA176,1)*Source!I176),2)+ROUND((Source!CR176/IF(Source!BB176&lt;&gt;0,Source!BB176,1)*Source!I176),2)+SUM(I266:I272)</f>
        <v>1059.51</v>
      </c>
      <c r="J274" s="12"/>
      <c r="K274" s="51">
        <f>Source!S176+Source!Q176+SUM(K266:K272)</f>
        <v>7911.860000000001</v>
      </c>
      <c r="L274">
        <f>ROUND((Source!CT176/IF(Source!BA176&lt;&gt;0,Source!BA176,1)*Source!I176),2)</f>
        <v>155.39</v>
      </c>
      <c r="M274" s="26">
        <f>I274</f>
        <v>1059.51</v>
      </c>
      <c r="N274" s="26">
        <f>K274</f>
        <v>7911.860000000001</v>
      </c>
      <c r="O274">
        <f>ROUND(IF(Source!BI176=1,(ROUND((Source!CT176/IF(Source!BA176&lt;&gt;0,Source!BA176,1)*Source!I176),2)+ROUND((Source!CR176/IF(Source!BB176&lt;&gt;0,Source!BB176,1)*Source!I176),2)+ROUND((Source!CQ176/IF(Source!BC176&lt;&gt;0,Source!BC176,1)*Source!I176),2)+((Source!DN176/100)*ROUND((Source!CT176/IF(Source!BA176&lt;&gt;0,Source!BA176,1)*Source!I176),2))+((Source!DO176/100)*ROUND((Source!CT176/IF(Source!BA176&lt;&gt;0,Source!BA176,1)*Source!I176),2))+(ROUND((Source!CS176/IF(Source!BS176&lt;&gt;0,Source!BS176,1)*Source!I176),2)*1.75)),0),2)</f>
        <v>450.8</v>
      </c>
      <c r="P274">
        <f>ROUND(IF(Source!BI176=2,(ROUND((Source!CT176/IF(Source!BA176&lt;&gt;0,Source!BA176,1)*Source!I176),2)+ROUND((Source!CR176/IF(Source!BB176&lt;&gt;0,Source!BB176,1)*Source!I176),2)+ROUND((Source!CQ176/IF(Source!BC176&lt;&gt;0,Source!BC176,1)*Source!I176),2)+((Source!DN176/100)*ROUND((Source!CT176/IF(Source!BA176&lt;&gt;0,Source!BA176,1)*Source!I176),2))+((Source!DO176/100)*ROUND((Source!CT176/IF(Source!BA176&lt;&gt;0,Source!BA176,1)*Source!I176),2))+(ROUND((Source!CS176/IF(Source!BS176&lt;&gt;0,Source!BS176,1)*Source!I176),2)*1.75)),0),2)</f>
        <v>0</v>
      </c>
      <c r="Q274">
        <f>ROUND(IF(Source!BI176=3,(ROUND((Source!CT176/IF(Source!BA176&lt;&gt;0,Source!BA176,1)*Source!I176),2)+ROUND((Source!CR176/IF(Source!BB176&lt;&gt;0,Source!BB176,1)*Source!I176),2)+ROUND((Source!CQ176/IF(Source!BC176&lt;&gt;0,Source!BC176,1)*Source!I176),2)+((Source!DN176/100)*ROUND((Source!CT176/IF(Source!BA176&lt;&gt;0,Source!BA176,1)*Source!I176),2))+((Source!DO176/100)*ROUND((Source!CT176/IF(Source!BA176&lt;&gt;0,Source!BA176,1)*Source!I176),2))+(ROUND((Source!CS176/IF(Source!BS176&lt;&gt;0,Source!BS176,1)*Source!I176),2)*1.75)),0),2)</f>
        <v>0</v>
      </c>
      <c r="R274">
        <f>ROUND(IF(Source!BI176=4,(ROUND((Source!CT176/IF(Source!BA176&lt;&gt;0,Source!BA176,1)*Source!I176),2)+ROUND((Source!CR176/IF(Source!BB176&lt;&gt;0,Source!BB176,1)*Source!I176),2)+ROUND((Source!CQ176/IF(Source!BC176&lt;&gt;0,Source!BC176,1)*Source!I176),2)+((Source!DN176/100)*ROUND((Source!CT176/IF(Source!BA176&lt;&gt;0,Source!BA176,1)*Source!I176),2))+((Source!DO176/100)*ROUND((Source!CT176/IF(Source!BA176&lt;&gt;0,Source!BA176,1)*Source!I176),2))+(ROUND((Source!CS176/IF(Source!BS176&lt;&gt;0,Source!BS176,1)*Source!I176),2)*1.75)),0),2)</f>
        <v>0</v>
      </c>
      <c r="U274">
        <f>IF(Source!BI176=1,Source!O176+Source!X176+Source!Y176+Source!R176*178/100,0)</f>
        <v>4677.701000000001</v>
      </c>
      <c r="V274">
        <f>IF(Source!BI176=2,Source!O176+Source!X176+Source!Y176+Source!R176*178/100,0)</f>
        <v>0</v>
      </c>
      <c r="W274">
        <f>IF(Source!BI176=3,Source!O176+Source!X176+Source!Y176+Source!R176*178/100,0)</f>
        <v>0</v>
      </c>
      <c r="X274">
        <f>IF(Source!BI176=4,Source!O176+Source!X176+Source!Y176+Source!R176*178/100,0)</f>
        <v>0</v>
      </c>
    </row>
    <row r="275" spans="1:25" ht="36">
      <c r="A275" s="44" t="str">
        <f>Source!E180</f>
        <v>5</v>
      </c>
      <c r="B275" s="44" t="str">
        <f>Source!F180</f>
        <v>3.9-36-2</v>
      </c>
      <c r="C275" s="23" t="str">
        <f>Source!G180</f>
        <v>МОНТАЖ РЕШЕТОК, ЗАТВОРОВ ИЗ ПОЛОСОВОЙ И ТОНКОЛИСТОВОЙ СТАЛИ</v>
      </c>
      <c r="D275" s="45" t="str">
        <f>Source!H180</f>
        <v>т</v>
      </c>
      <c r="E275" s="8">
        <f>ROUND(Source!I180,6)</f>
        <v>0.103488</v>
      </c>
      <c r="F275" s="8"/>
      <c r="G275" s="8"/>
      <c r="H275" s="8"/>
      <c r="I275" s="8"/>
      <c r="J275" s="8"/>
      <c r="K275" s="8"/>
      <c r="Y275">
        <v>48</v>
      </c>
    </row>
    <row r="276" spans="1:11" ht="12.75">
      <c r="A276" s="8"/>
      <c r="B276" s="8"/>
      <c r="C276" s="8" t="s">
        <v>508</v>
      </c>
      <c r="D276" s="8"/>
      <c r="E276" s="8"/>
      <c r="F276" s="25">
        <f>Source!AO180</f>
        <v>615.12</v>
      </c>
      <c r="G276" s="46" t="str">
        <f>Source!DG180</f>
        <v>*1,15</v>
      </c>
      <c r="H276" s="8">
        <f>Source!AV180</f>
        <v>1.087</v>
      </c>
      <c r="I276" s="25">
        <f>ROUND((Source!CT180/IF(Source!BA180&lt;&gt;0,Source!BA180,1)*Source!I180),2)</f>
        <v>79.58</v>
      </c>
      <c r="J276" s="8">
        <f>Source!BA180</f>
        <v>12.35</v>
      </c>
      <c r="K276" s="25">
        <f>Source!S180</f>
        <v>982.75</v>
      </c>
    </row>
    <row r="277" spans="1:11" ht="12.75">
      <c r="A277" s="8"/>
      <c r="B277" s="8"/>
      <c r="C277" s="8" t="s">
        <v>509</v>
      </c>
      <c r="D277" s="8"/>
      <c r="E277" s="8"/>
      <c r="F277" s="25">
        <f>Source!AM180</f>
        <v>119.06</v>
      </c>
      <c r="G277" s="46" t="str">
        <f>Source!DE180</f>
        <v>*1,25</v>
      </c>
      <c r="H277" s="8">
        <f>Source!AV180</f>
        <v>1.087</v>
      </c>
      <c r="I277" s="25">
        <f>ROUND((Source!CR180/IF(Source!BB180&lt;&gt;0,Source!BB180,1)*Source!I180),2)</f>
        <v>16.74</v>
      </c>
      <c r="J277" s="8">
        <f>Source!BB180</f>
        <v>4.47</v>
      </c>
      <c r="K277" s="25">
        <f>Source!Q180</f>
        <v>74.83</v>
      </c>
    </row>
    <row r="278" spans="1:12" ht="12.75">
      <c r="A278" s="8"/>
      <c r="B278" s="8"/>
      <c r="C278" s="8" t="s">
        <v>510</v>
      </c>
      <c r="D278" s="8"/>
      <c r="E278" s="8"/>
      <c r="F278" s="25">
        <f>Source!AN180</f>
        <v>13.51</v>
      </c>
      <c r="G278" s="46" t="str">
        <f>Source!DF180</f>
        <v>*1,25</v>
      </c>
      <c r="H278" s="8">
        <f>Source!AV180</f>
        <v>1.087</v>
      </c>
      <c r="I278" s="47" t="str">
        <f>CONCATENATE("(",TEXT(+ROUND((Source!CS180/IF(J278&lt;&gt;0,J278,1)*Source!I180),2),"0,00"),")")</f>
        <v>(1,90)</v>
      </c>
      <c r="J278" s="8">
        <f>Source!BS180</f>
        <v>12.35</v>
      </c>
      <c r="K278" s="47" t="str">
        <f>CONCATENATE("(",TEXT(+Source!R180,"0,00"),")")</f>
        <v>(23,46)</v>
      </c>
      <c r="L278">
        <f>ROUND(IF(J278&lt;&gt;0,Source!R180/J278,Source!R180),2)</f>
        <v>1.9</v>
      </c>
    </row>
    <row r="279" spans="1:11" ht="12.75">
      <c r="A279" s="8"/>
      <c r="B279" s="8"/>
      <c r="C279" s="8" t="s">
        <v>511</v>
      </c>
      <c r="D279" s="8"/>
      <c r="E279" s="8"/>
      <c r="F279" s="25">
        <f>Source!AL180</f>
        <v>108.54</v>
      </c>
      <c r="G279" s="8">
        <f>Source!DD180</f>
      </c>
      <c r="H279" s="8">
        <f>Source!AW180</f>
        <v>1</v>
      </c>
      <c r="I279" s="25">
        <f>ROUND((Source!CQ180/IF(Source!BC180&lt;&gt;0,Source!BC180,1)*Source!I180),2)</f>
        <v>11.23</v>
      </c>
      <c r="J279" s="8">
        <f>Source!BC180</f>
        <v>4.48</v>
      </c>
      <c r="K279" s="25">
        <f>Source!P180</f>
        <v>50.32</v>
      </c>
    </row>
    <row r="280" spans="1:11" ht="12.75">
      <c r="A280" s="8"/>
      <c r="B280" s="8"/>
      <c r="C280" s="8" t="s">
        <v>512</v>
      </c>
      <c r="D280" s="8" t="s">
        <v>513</v>
      </c>
      <c r="E280" s="8">
        <f>Source!DN180</f>
        <v>85</v>
      </c>
      <c r="F280" s="8"/>
      <c r="G280" s="8"/>
      <c r="H280" s="8"/>
      <c r="I280" s="25">
        <f>ROUND((E280/100)*ROUND((Source!CT180/IF(Source!BA180&lt;&gt;0,Source!BA180,1)*Source!I180),2),2)</f>
        <v>67.64</v>
      </c>
      <c r="J280" s="8">
        <f>Source!AT180</f>
        <v>77</v>
      </c>
      <c r="K280" s="25">
        <f>Source!X180</f>
        <v>756.72</v>
      </c>
    </row>
    <row r="281" spans="1:11" ht="12.75">
      <c r="A281" s="8"/>
      <c r="B281" s="8"/>
      <c r="C281" s="8" t="s">
        <v>514</v>
      </c>
      <c r="D281" s="8" t="s">
        <v>513</v>
      </c>
      <c r="E281" s="8">
        <f>Source!DO180</f>
        <v>70</v>
      </c>
      <c r="F281" s="8"/>
      <c r="G281" s="8"/>
      <c r="H281" s="8"/>
      <c r="I281" s="25">
        <f>ROUND((E281/100)*ROUND((Source!CT180/IF(Source!BA180&lt;&gt;0,Source!BA180,1)*Source!I180),2),2)</f>
        <v>55.71</v>
      </c>
      <c r="J281" s="8">
        <f>Source!AU180</f>
        <v>45</v>
      </c>
      <c r="K281" s="25">
        <f>Source!Y180</f>
        <v>442.24</v>
      </c>
    </row>
    <row r="282" spans="1:11" ht="12.75">
      <c r="A282" s="8"/>
      <c r="B282" s="8"/>
      <c r="C282" s="8" t="s">
        <v>515</v>
      </c>
      <c r="D282" s="8" t="s">
        <v>513</v>
      </c>
      <c r="E282" s="8">
        <v>175</v>
      </c>
      <c r="F282" s="8"/>
      <c r="G282" s="8"/>
      <c r="H282" s="8"/>
      <c r="I282" s="25">
        <f>ROUND(ROUND((Source!CS180/IF(Source!BS180&lt;&gt;0,Source!BS180,1)*Source!I180),2)*1.75,2)</f>
        <v>3.33</v>
      </c>
      <c r="J282" s="8">
        <v>178</v>
      </c>
      <c r="K282" s="25">
        <f>ROUND(Source!R180*J282/100,2)</f>
        <v>41.76</v>
      </c>
    </row>
    <row r="283" spans="1:11" ht="12.75">
      <c r="A283" s="48"/>
      <c r="B283" s="48"/>
      <c r="C283" s="48" t="s">
        <v>516</v>
      </c>
      <c r="D283" s="48" t="s">
        <v>517</v>
      </c>
      <c r="E283" s="48">
        <f>Source!AQ180</f>
        <v>46.6</v>
      </c>
      <c r="F283" s="48"/>
      <c r="G283" s="49" t="str">
        <f>Source!DI180</f>
        <v>*1,15</v>
      </c>
      <c r="H283" s="48">
        <f>Source!AV180</f>
        <v>1.087</v>
      </c>
      <c r="I283" s="50">
        <f>ROUND(Source!U180,2)</f>
        <v>6.03</v>
      </c>
      <c r="J283" s="48"/>
      <c r="K283" s="48"/>
    </row>
    <row r="284" spans="9:24" ht="12.75">
      <c r="I284" s="51">
        <f>ROUND((Source!CT180/IF(Source!BA180&lt;&gt;0,Source!BA180,1)*Source!I180),2)+ROUND((Source!CR180/IF(Source!BB180&lt;&gt;0,Source!BB180,1)*Source!I180),2)+SUM(I279:I282)</f>
        <v>234.23000000000002</v>
      </c>
      <c r="J284" s="12"/>
      <c r="K284" s="51">
        <f>Source!S180+Source!Q180+SUM(K279:K282)</f>
        <v>2348.62</v>
      </c>
      <c r="L284">
        <f>ROUND((Source!CT180/IF(Source!BA180&lt;&gt;0,Source!BA180,1)*Source!I180),2)</f>
        <v>79.58</v>
      </c>
      <c r="M284" s="26">
        <f>I284</f>
        <v>234.23000000000002</v>
      </c>
      <c r="N284" s="26">
        <f>K284</f>
        <v>2348.62</v>
      </c>
      <c r="O284">
        <f>ROUND(IF(Source!BI180=1,(ROUND((Source!CT180/IF(Source!BA180&lt;&gt;0,Source!BA180,1)*Source!I180),2)+ROUND((Source!CR180/IF(Source!BB180&lt;&gt;0,Source!BB180,1)*Source!I180),2)+ROUND((Source!CQ180/IF(Source!BC180&lt;&gt;0,Source!BC180,1)*Source!I180),2)+((Source!DN180/100)*ROUND((Source!CT180/IF(Source!BA180&lt;&gt;0,Source!BA180,1)*Source!I180),2))+((Source!DO180/100)*ROUND((Source!CT180/IF(Source!BA180&lt;&gt;0,Source!BA180,1)*Source!I180),2))+(ROUND((Source!CS180/IF(Source!BS180&lt;&gt;0,Source!BS180,1)*Source!I180),2)*1.75)),0),2)</f>
        <v>234.22</v>
      </c>
      <c r="P284">
        <f>ROUND(IF(Source!BI180=2,(ROUND((Source!CT180/IF(Source!BA180&lt;&gt;0,Source!BA180,1)*Source!I180),2)+ROUND((Source!CR180/IF(Source!BB180&lt;&gt;0,Source!BB180,1)*Source!I180),2)+ROUND((Source!CQ180/IF(Source!BC180&lt;&gt;0,Source!BC180,1)*Source!I180),2)+((Source!DN180/100)*ROUND((Source!CT180/IF(Source!BA180&lt;&gt;0,Source!BA180,1)*Source!I180),2))+((Source!DO180/100)*ROUND((Source!CT180/IF(Source!BA180&lt;&gt;0,Source!BA180,1)*Source!I180),2))+(ROUND((Source!CS180/IF(Source!BS180&lt;&gt;0,Source!BS180,1)*Source!I180),2)*1.75)),0),2)</f>
        <v>0</v>
      </c>
      <c r="Q284">
        <f>ROUND(IF(Source!BI180=3,(ROUND((Source!CT180/IF(Source!BA180&lt;&gt;0,Source!BA180,1)*Source!I180),2)+ROUND((Source!CR180/IF(Source!BB180&lt;&gt;0,Source!BB180,1)*Source!I180),2)+ROUND((Source!CQ180/IF(Source!BC180&lt;&gt;0,Source!BC180,1)*Source!I180),2)+((Source!DN180/100)*ROUND((Source!CT180/IF(Source!BA180&lt;&gt;0,Source!BA180,1)*Source!I180),2))+((Source!DO180/100)*ROUND((Source!CT180/IF(Source!BA180&lt;&gt;0,Source!BA180,1)*Source!I180),2))+(ROUND((Source!CS180/IF(Source!BS180&lt;&gt;0,Source!BS180,1)*Source!I180),2)*1.75)),0),2)</f>
        <v>0</v>
      </c>
      <c r="R284">
        <f>ROUND(IF(Source!BI180=4,(ROUND((Source!CT180/IF(Source!BA180&lt;&gt;0,Source!BA180,1)*Source!I180),2)+ROUND((Source!CR180/IF(Source!BB180&lt;&gt;0,Source!BB180,1)*Source!I180),2)+ROUND((Source!CQ180/IF(Source!BC180&lt;&gt;0,Source!BC180,1)*Source!I180),2)+((Source!DN180/100)*ROUND((Source!CT180/IF(Source!BA180&lt;&gt;0,Source!BA180,1)*Source!I180),2))+((Source!DO180/100)*ROUND((Source!CT180/IF(Source!BA180&lt;&gt;0,Source!BA180,1)*Source!I180),2))+(ROUND((Source!CS180/IF(Source!BS180&lt;&gt;0,Source!BS180,1)*Source!I180),2)*1.75)),0),2)</f>
        <v>0</v>
      </c>
      <c r="U284">
        <f>IF(Source!BI180=1,Source!O180+Source!X180+Source!Y180+Source!R180*178/100,0)</f>
        <v>2348.6188</v>
      </c>
      <c r="V284">
        <f>IF(Source!BI180=2,Source!O180+Source!X180+Source!Y180+Source!R180*178/100,0)</f>
        <v>0</v>
      </c>
      <c r="W284">
        <f>IF(Source!BI180=3,Source!O180+Source!X180+Source!Y180+Source!R180*178/100,0)</f>
        <v>0</v>
      </c>
      <c r="X284">
        <f>IF(Source!BI180=4,Source!O180+Source!X180+Source!Y180+Source!R180*178/100,0)</f>
        <v>0</v>
      </c>
    </row>
    <row r="285" spans="1:25" ht="12.75">
      <c r="A285" s="44" t="str">
        <f>Source!E181</f>
        <v>6</v>
      </c>
      <c r="B285" s="44" t="str">
        <f>Source!F181</f>
        <v>3.15-133-1</v>
      </c>
      <c r="C285" s="23" t="str">
        <f>Source!G181</f>
        <v>УСТАНОВКА УГОЛКА ИЗ ПВХ</v>
      </c>
      <c r="D285" s="45" t="str">
        <f>Source!H181</f>
        <v>100 м</v>
      </c>
      <c r="E285" s="8">
        <f>ROUND(Source!I181,6)</f>
        <v>5.805</v>
      </c>
      <c r="F285" s="8"/>
      <c r="G285" s="8"/>
      <c r="H285" s="8"/>
      <c r="I285" s="8"/>
      <c r="J285" s="8"/>
      <c r="K285" s="8"/>
      <c r="Y285">
        <v>49</v>
      </c>
    </row>
    <row r="286" spans="1:11" ht="12.75">
      <c r="A286" s="8"/>
      <c r="B286" s="8"/>
      <c r="C286" s="8" t="s">
        <v>508</v>
      </c>
      <c r="D286" s="8"/>
      <c r="E286" s="8"/>
      <c r="F286" s="25">
        <f>Source!AO181</f>
        <v>139.75</v>
      </c>
      <c r="G286" s="46" t="str">
        <f>Source!DG181</f>
        <v>*1,15</v>
      </c>
      <c r="H286" s="8">
        <f>Source!AV181</f>
        <v>1.025</v>
      </c>
      <c r="I286" s="25">
        <f>ROUND((Source!CT181/IF(Source!BA181&lt;&gt;0,Source!BA181,1)*Source!I181),2)</f>
        <v>956.26</v>
      </c>
      <c r="J286" s="8">
        <f>Source!BA181</f>
        <v>12.35</v>
      </c>
      <c r="K286" s="25">
        <f>Source!S181</f>
        <v>11809.8</v>
      </c>
    </row>
    <row r="287" spans="1:11" ht="12.75">
      <c r="A287" s="8"/>
      <c r="B287" s="8"/>
      <c r="C287" s="8" t="s">
        <v>509</v>
      </c>
      <c r="D287" s="8"/>
      <c r="E287" s="8"/>
      <c r="F287" s="25">
        <f>Source!AM181</f>
        <v>19.6</v>
      </c>
      <c r="G287" s="46" t="str">
        <f>Source!DE181</f>
        <v>*1,25</v>
      </c>
      <c r="H287" s="8">
        <f>Source!AV181</f>
        <v>1.025</v>
      </c>
      <c r="I287" s="25">
        <f>ROUND((Source!CR181/IF(Source!BB181&lt;&gt;0,Source!BB181,1)*Source!I181),2)</f>
        <v>145.78</v>
      </c>
      <c r="J287" s="8">
        <f>Source!BB181</f>
        <v>5.23</v>
      </c>
      <c r="K287" s="25">
        <f>Source!Q181</f>
        <v>762.42</v>
      </c>
    </row>
    <row r="288" spans="1:12" ht="12.75">
      <c r="A288" s="8"/>
      <c r="B288" s="8"/>
      <c r="C288" s="8" t="s">
        <v>510</v>
      </c>
      <c r="D288" s="8"/>
      <c r="E288" s="8"/>
      <c r="F288" s="25">
        <f>Source!AN181</f>
        <v>3.9</v>
      </c>
      <c r="G288" s="46" t="str">
        <f>Source!DF181</f>
        <v>*1,25</v>
      </c>
      <c r="H288" s="8">
        <f>Source!AV181</f>
        <v>1.025</v>
      </c>
      <c r="I288" s="47" t="str">
        <f>CONCATENATE("(",TEXT(+ROUND((Source!CS181/IF(J288&lt;&gt;0,J288,1)*Source!I181),2),"0,00"),")")</f>
        <v>(29,01)</v>
      </c>
      <c r="J288" s="8">
        <f>Source!BS181</f>
        <v>12.35</v>
      </c>
      <c r="K288" s="47" t="str">
        <f>CONCATENATE("(",TEXT(+Source!R181,"0,00"),")")</f>
        <v>(358,23)</v>
      </c>
      <c r="L288">
        <f>ROUND(IF(J288&lt;&gt;0,Source!R181/J288,Source!R181),2)</f>
        <v>29.01</v>
      </c>
    </row>
    <row r="289" spans="1:11" ht="12.75">
      <c r="A289" s="8"/>
      <c r="B289" s="8"/>
      <c r="C289" s="8" t="s">
        <v>511</v>
      </c>
      <c r="D289" s="8"/>
      <c r="E289" s="8"/>
      <c r="F289" s="25">
        <f>Source!AL181</f>
        <v>22.83</v>
      </c>
      <c r="G289" s="8">
        <f>Source!DD181</f>
      </c>
      <c r="H289" s="8">
        <f>Source!AW181</f>
        <v>1</v>
      </c>
      <c r="I289" s="25">
        <f>ROUND((Source!CQ181/IF(Source!BC181&lt;&gt;0,Source!BC181,1)*Source!I181),2)</f>
        <v>132.53</v>
      </c>
      <c r="J289" s="8">
        <f>Source!BC181</f>
        <v>5.72</v>
      </c>
      <c r="K289" s="25">
        <f>Source!P181</f>
        <v>758.06</v>
      </c>
    </row>
    <row r="290" spans="1:25" ht="36">
      <c r="A290" s="44" t="str">
        <f>Source!E182</f>
        <v>6,1</v>
      </c>
      <c r="B290" s="44" t="str">
        <f>Source!F182</f>
        <v>1.9-12-114</v>
      </c>
      <c r="C290" s="23" t="str">
        <f>Source!G182</f>
        <v>НАЩЕЛЬНИКИ ИЗ ПРОФИЛЕЙ ПВХ СИСТЕМЫ КБЕ, МАРКА WI 0611, СЕЧЕНИЕ 6Х11 ММ</v>
      </c>
      <c r="D290" s="45" t="str">
        <f>Source!H182</f>
        <v>м</v>
      </c>
      <c r="E290" s="8">
        <f>ROUND(Source!I182,6)</f>
        <v>609.525</v>
      </c>
      <c r="F290" s="25">
        <f>IF(Source!AL182=0,Source!AK182,Source!AL182)</f>
        <v>17.19</v>
      </c>
      <c r="G290" s="46">
        <f>Source!DD182</f>
      </c>
      <c r="H290" s="8">
        <f>Source!AW182</f>
        <v>1</v>
      </c>
      <c r="I290" s="25">
        <f>ROUND((Source!CR182/IF(Source!BB182&lt;&gt;0,Source!BB182,1)*Source!I182),2)+ROUND((Source!CQ182/IF(Source!BC182&lt;&gt;0,Source!BC182,1)*Source!I182),2)+ROUND((Source!CT182/IF(Source!BA182&lt;&gt;0,Source!BA182,1)*Source!I182),2)</f>
        <v>10477.73</v>
      </c>
      <c r="J290" s="8">
        <f>Source!BC182</f>
        <v>3.53</v>
      </c>
      <c r="K290" s="25">
        <f>Source!O182</f>
        <v>36986.4</v>
      </c>
      <c r="O290">
        <f>IF(Source!BI182=1,(ROUND((Source!CR182/IF(Source!BB182&lt;&gt;0,Source!BB182,1)*Source!I182),2)+ROUND((Source!CQ182/IF(Source!BC182&lt;&gt;0,Source!BC182,1)*Source!I182),2)+ROUND((Source!CT182/IF(Source!BA182&lt;&gt;0,Source!BA182,1)*Source!I182),2)),0)</f>
        <v>10477.73</v>
      </c>
      <c r="P290">
        <f>IF(Source!BI182=2,(ROUND((Source!CR182/IF(Source!BB182&lt;&gt;0,Source!BB182,1)*Source!I182),2)+ROUND((Source!CQ182/IF(Source!BC182&lt;&gt;0,Source!BC182,1)*Source!I182),2)+ROUND((Source!CT182/IF(Source!BA182&lt;&gt;0,Source!BA182,1)*Source!I182),2)),0)</f>
        <v>0</v>
      </c>
      <c r="Q290">
        <f>IF(Source!BI182=3,(ROUND((Source!CR182/IF(Source!BB182&lt;&gt;0,Source!BB182,1)*Source!I182),2)+ROUND((Source!CQ182/IF(Source!BC182&lt;&gt;0,Source!BC182,1)*Source!I182),2)+ROUND((Source!CT182/IF(Source!BA182&lt;&gt;0,Source!BA182,1)*Source!I182),2)),0)</f>
        <v>0</v>
      </c>
      <c r="R290">
        <f>IF(Source!BI182=4,(ROUND((Source!CR182/IF(Source!BB182&lt;&gt;0,Source!BB182,1)*Source!I182),2)+ROUND((Source!CQ182/IF(Source!BC182&lt;&gt;0,Source!BC182,1)*Source!I182),2)+ROUND((Source!CT182/IF(Source!BA182&lt;&gt;0,Source!BA182,1)*Source!I182),2)),0)</f>
        <v>0</v>
      </c>
      <c r="U290">
        <f>IF(Source!BI182=1,Source!O182+Source!X182+Source!Y182,0)</f>
        <v>36986.4</v>
      </c>
      <c r="V290">
        <f>IF(Source!BI182=2,Source!O182+Source!X182+Source!Y182,0)</f>
        <v>0</v>
      </c>
      <c r="W290">
        <f>IF(Source!BI182=3,Source!O182+Source!X182+Source!Y182,0)</f>
        <v>0</v>
      </c>
      <c r="X290">
        <f>IF(Source!BI182=4,Source!O182+Source!X182+Source!Y182,0)</f>
        <v>0</v>
      </c>
      <c r="Y290">
        <v>50</v>
      </c>
    </row>
    <row r="291" spans="1:11" ht="12.75">
      <c r="A291" s="8"/>
      <c r="B291" s="8"/>
      <c r="C291" s="8" t="s">
        <v>512</v>
      </c>
      <c r="D291" s="8" t="s">
        <v>513</v>
      </c>
      <c r="E291" s="8">
        <f>Source!DN181</f>
        <v>100</v>
      </c>
      <c r="F291" s="8"/>
      <c r="G291" s="8"/>
      <c r="H291" s="8"/>
      <c r="I291" s="25">
        <f>ROUND((E291/100)*ROUND((Source!CT181/IF(Source!BA181&lt;&gt;0,Source!BA181,1)*Source!I181),2),2)</f>
        <v>956.26</v>
      </c>
      <c r="J291" s="8">
        <f>Source!AT181</f>
        <v>91</v>
      </c>
      <c r="K291" s="25">
        <f>Source!X181</f>
        <v>10746.92</v>
      </c>
    </row>
    <row r="292" spans="1:11" ht="12.75">
      <c r="A292" s="8"/>
      <c r="B292" s="8"/>
      <c r="C292" s="8" t="s">
        <v>514</v>
      </c>
      <c r="D292" s="8" t="s">
        <v>513</v>
      </c>
      <c r="E292" s="8">
        <f>Source!DO181</f>
        <v>64</v>
      </c>
      <c r="F292" s="8"/>
      <c r="G292" s="8"/>
      <c r="H292" s="8"/>
      <c r="I292" s="25">
        <f>ROUND((E292/100)*ROUND((Source!CT181/IF(Source!BA181&lt;&gt;0,Source!BA181,1)*Source!I181),2),2)</f>
        <v>612.01</v>
      </c>
      <c r="J292" s="8">
        <f>Source!AU181</f>
        <v>45</v>
      </c>
      <c r="K292" s="25">
        <f>Source!Y181</f>
        <v>5314.41</v>
      </c>
    </row>
    <row r="293" spans="1:11" ht="12.75">
      <c r="A293" s="8"/>
      <c r="B293" s="8"/>
      <c r="C293" s="8" t="s">
        <v>515</v>
      </c>
      <c r="D293" s="8" t="s">
        <v>513</v>
      </c>
      <c r="E293" s="8">
        <v>175</v>
      </c>
      <c r="F293" s="8"/>
      <c r="G293" s="8"/>
      <c r="H293" s="8"/>
      <c r="I293" s="25">
        <f>ROUND(ROUND((Source!CS181/IF(Source!BS181&lt;&gt;0,Source!BS181,1)*Source!I181),2)*1.75,2)</f>
        <v>50.77</v>
      </c>
      <c r="J293" s="8">
        <v>178</v>
      </c>
      <c r="K293" s="25">
        <f>ROUND(Source!R181*J293/100,2)</f>
        <v>637.65</v>
      </c>
    </row>
    <row r="294" spans="1:11" ht="12.75">
      <c r="A294" s="48"/>
      <c r="B294" s="48"/>
      <c r="C294" s="48" t="s">
        <v>516</v>
      </c>
      <c r="D294" s="48" t="s">
        <v>517</v>
      </c>
      <c r="E294" s="48">
        <f>Source!AQ181</f>
        <v>12.5</v>
      </c>
      <c r="F294" s="48"/>
      <c r="G294" s="49" t="str">
        <f>Source!DI181</f>
        <v>*1,15</v>
      </c>
      <c r="H294" s="48">
        <f>Source!AV181</f>
        <v>1.025</v>
      </c>
      <c r="I294" s="50">
        <f>ROUND(Source!U181,2)</f>
        <v>85.53</v>
      </c>
      <c r="J294" s="48"/>
      <c r="K294" s="48"/>
    </row>
    <row r="295" spans="9:24" ht="12.75">
      <c r="I295" s="51">
        <f>ROUND((Source!CT181/IF(Source!BA181&lt;&gt;0,Source!BA181,1)*Source!I181),2)+ROUND((Source!CR181/IF(Source!BB181&lt;&gt;0,Source!BB181,1)*Source!I181),2)+SUM(I289:I293)</f>
        <v>13331.34</v>
      </c>
      <c r="J295" s="12"/>
      <c r="K295" s="51">
        <f>Source!S181+Source!Q181+SUM(K289:K293)</f>
        <v>67015.65999999999</v>
      </c>
      <c r="L295">
        <f>ROUND((Source!CT181/IF(Source!BA181&lt;&gt;0,Source!BA181,1)*Source!I181),2)</f>
        <v>956.26</v>
      </c>
      <c r="M295" s="26">
        <f>I295</f>
        <v>13331.34</v>
      </c>
      <c r="N295" s="26">
        <f>K295</f>
        <v>67015.65999999999</v>
      </c>
      <c r="O295">
        <f>ROUND(IF(Source!BI181=1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2853.6</v>
      </c>
      <c r="P295">
        <f>ROUND(IF(Source!BI181=2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0</v>
      </c>
      <c r="Q295">
        <f>ROUND(IF(Source!BI181=3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0</v>
      </c>
      <c r="R295">
        <f>ROUND(IF(Source!BI181=4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0</v>
      </c>
      <c r="U295">
        <f>IF(Source!BI181=1,Source!O181+Source!X181+Source!Y181+Source!R181*178/100,0)</f>
        <v>30029.2594</v>
      </c>
      <c r="V295">
        <f>IF(Source!BI181=2,Source!O181+Source!X181+Source!Y181+Source!R181*178/100,0)</f>
        <v>0</v>
      </c>
      <c r="W295">
        <f>IF(Source!BI181=3,Source!O181+Source!X181+Source!Y181+Source!R181*178/100,0)</f>
        <v>0</v>
      </c>
      <c r="X295">
        <f>IF(Source!BI181=4,Source!O181+Source!X181+Source!Y181+Source!R181*178/100,0)</f>
        <v>0</v>
      </c>
    </row>
    <row r="297" spans="3:12" s="12" customFormat="1" ht="12.75">
      <c r="C297" s="12" t="s">
        <v>274</v>
      </c>
      <c r="H297" s="52">
        <f>SUM(M239:M296)</f>
        <v>24653.79</v>
      </c>
      <c r="I297" s="52"/>
      <c r="J297" s="52">
        <f>SUM(N239:N296)</f>
        <v>94854.32999999999</v>
      </c>
      <c r="K297" s="52"/>
      <c r="L297" s="51">
        <f>SUM(L239:L296)</f>
        <v>1510.28</v>
      </c>
    </row>
    <row r="299" spans="3:27" ht="15.75">
      <c r="C299" s="41" t="s">
        <v>507</v>
      </c>
      <c r="D299" s="54" t="str">
        <f>IF(Source!C12="1",Source!F200,Source!G200)</f>
        <v>МУСОР</v>
      </c>
      <c r="E299" s="53"/>
      <c r="F299" s="53"/>
      <c r="G299" s="53"/>
      <c r="H299" s="53"/>
      <c r="I299" s="53"/>
      <c r="J299" s="53"/>
      <c r="K299" s="53"/>
      <c r="AA299" s="55" t="str">
        <f>IF(Source!C12="1",Source!F200,Source!G200)</f>
        <v>МУСОР</v>
      </c>
    </row>
    <row r="301" spans="1:25" ht="36">
      <c r="A301" s="44" t="str">
        <f>Source!E204</f>
        <v>1</v>
      </c>
      <c r="B301" s="44" t="str">
        <f>Source!F204</f>
        <v>6.69-19-1</v>
      </c>
      <c r="C301" s="23" t="str">
        <f>Source!G204</f>
        <v>ПОГРУЗКА И ВЫГРУЗКА ВРУЧНУЮ СТРОИТЕЛЬНОГО МУСОРА НА ТРАНСПОРТНЫЕ СРЕДСТВА</v>
      </c>
      <c r="D301" s="45" t="str">
        <f>Source!H204</f>
        <v>т</v>
      </c>
      <c r="E301" s="8">
        <f>ROUND(Source!I204,6)</f>
        <v>1.7437</v>
      </c>
      <c r="F301" s="8"/>
      <c r="G301" s="8"/>
      <c r="H301" s="8"/>
      <c r="I301" s="8"/>
      <c r="J301" s="8"/>
      <c r="K301" s="8"/>
      <c r="Y301">
        <v>51</v>
      </c>
    </row>
    <row r="302" spans="1:11" ht="12.75">
      <c r="A302" s="8"/>
      <c r="B302" s="8"/>
      <c r="C302" s="8" t="s">
        <v>508</v>
      </c>
      <c r="D302" s="8"/>
      <c r="E302" s="8"/>
      <c r="F302" s="25">
        <f>Source!AO204</f>
        <v>9.62</v>
      </c>
      <c r="G302" s="46">
        <f>Source!DG204</f>
      </c>
      <c r="H302" s="8">
        <f>Source!AV204</f>
        <v>1.047</v>
      </c>
      <c r="I302" s="25">
        <f>ROUND((Source!CT204/IF(Source!BA204&lt;&gt;0,Source!BA204,1)*Source!I204),2)</f>
        <v>17.56</v>
      </c>
      <c r="J302" s="8">
        <f>Source!BA204</f>
        <v>12.35</v>
      </c>
      <c r="K302" s="25">
        <f>Source!S204</f>
        <v>216.9</v>
      </c>
    </row>
    <row r="303" spans="1:11" ht="12.75">
      <c r="A303" s="8"/>
      <c r="B303" s="8"/>
      <c r="C303" s="8" t="s">
        <v>512</v>
      </c>
      <c r="D303" s="8" t="s">
        <v>513</v>
      </c>
      <c r="E303" s="8">
        <f>Source!DN204</f>
        <v>91</v>
      </c>
      <c r="F303" s="8"/>
      <c r="G303" s="8"/>
      <c r="H303" s="8"/>
      <c r="I303" s="25">
        <f>ROUND((E303/100)*ROUND((Source!CT204/IF(Source!BA204&lt;&gt;0,Source!BA204,1)*Source!I204),2),2)</f>
        <v>15.98</v>
      </c>
      <c r="J303" s="8">
        <f>Source!AT204</f>
        <v>83</v>
      </c>
      <c r="K303" s="25">
        <f>Source!X204</f>
        <v>180.03</v>
      </c>
    </row>
    <row r="304" spans="1:11" ht="12.75">
      <c r="A304" s="8"/>
      <c r="B304" s="8"/>
      <c r="C304" s="8" t="s">
        <v>514</v>
      </c>
      <c r="D304" s="8" t="s">
        <v>513</v>
      </c>
      <c r="E304" s="8">
        <f>Source!DO204</f>
        <v>70</v>
      </c>
      <c r="F304" s="8"/>
      <c r="G304" s="8"/>
      <c r="H304" s="8"/>
      <c r="I304" s="25">
        <f>ROUND((E304/100)*ROUND((Source!CT204/IF(Source!BA204&lt;&gt;0,Source!BA204,1)*Source!I204),2),2)</f>
        <v>12.29</v>
      </c>
      <c r="J304" s="8">
        <f>Source!AU204</f>
        <v>45</v>
      </c>
      <c r="K304" s="25">
        <f>Source!Y204</f>
        <v>97.61</v>
      </c>
    </row>
    <row r="305" spans="1:11" ht="12.75">
      <c r="A305" s="48"/>
      <c r="B305" s="48"/>
      <c r="C305" s="48" t="s">
        <v>516</v>
      </c>
      <c r="D305" s="48" t="s">
        <v>517</v>
      </c>
      <c r="E305" s="48">
        <f>Source!AQ204</f>
        <v>1.02</v>
      </c>
      <c r="F305" s="48"/>
      <c r="G305" s="49">
        <f>Source!DI204</f>
      </c>
      <c r="H305" s="48">
        <f>Source!AV204</f>
        <v>1.047</v>
      </c>
      <c r="I305" s="50">
        <f>ROUND(Source!U204,2)</f>
        <v>1.86</v>
      </c>
      <c r="J305" s="48"/>
      <c r="K305" s="48"/>
    </row>
    <row r="306" spans="9:24" ht="12.75">
      <c r="I306" s="51">
        <f>ROUND((Source!CT204/IF(Source!BA204&lt;&gt;0,Source!BA204,1)*Source!I204),2)+ROUND((Source!CR204/IF(Source!BB204&lt;&gt;0,Source!BB204,1)*Source!I204),2)+SUM(I303:I304)</f>
        <v>45.83</v>
      </c>
      <c r="J306" s="12"/>
      <c r="K306" s="51">
        <f>Source!S204+Source!Q204+SUM(K303:K304)</f>
        <v>494.53999999999996</v>
      </c>
      <c r="L306">
        <f>ROUND((Source!CT204/IF(Source!BA204&lt;&gt;0,Source!BA204,1)*Source!I204),2)</f>
        <v>17.56</v>
      </c>
      <c r="M306" s="26">
        <f>I306</f>
        <v>45.83</v>
      </c>
      <c r="N306" s="26">
        <f>K306</f>
        <v>494.53999999999996</v>
      </c>
      <c r="O306">
        <f>ROUND(IF(Source!BI204=1,(ROUND((Source!CT204/IF(Source!BA204&lt;&gt;0,Source!BA204,1)*Source!I204),2)+ROUND((Source!CR204/IF(Source!BB204&lt;&gt;0,Source!BB204,1)*Source!I204),2)+ROUND((Source!CQ204/IF(Source!BC204&lt;&gt;0,Source!BC204,1)*Source!I204),2)+((Source!DN204/100)*ROUND((Source!CT204/IF(Source!BA204&lt;&gt;0,Source!BA204,1)*Source!I204),2))+((Source!DO204/100)*ROUND((Source!CT204/IF(Source!BA204&lt;&gt;0,Source!BA204,1)*Source!I204),2))+(ROUND((Source!CS204/IF(Source!BS204&lt;&gt;0,Source!BS204,1)*Source!I204),2)*1.75)),0),2)</f>
        <v>45.83</v>
      </c>
      <c r="P306">
        <f>ROUND(IF(Source!BI204=2,(ROUND((Source!CT204/IF(Source!BA204&lt;&gt;0,Source!BA204,1)*Source!I204),2)+ROUND((Source!CR204/IF(Source!BB204&lt;&gt;0,Source!BB204,1)*Source!I204),2)+ROUND((Source!CQ204/IF(Source!BC204&lt;&gt;0,Source!BC204,1)*Source!I204),2)+((Source!DN204/100)*ROUND((Source!CT204/IF(Source!BA204&lt;&gt;0,Source!BA204,1)*Source!I204),2))+((Source!DO204/100)*ROUND((Source!CT204/IF(Source!BA204&lt;&gt;0,Source!BA204,1)*Source!I204),2))+(ROUND((Source!CS204/IF(Source!BS204&lt;&gt;0,Source!BS204,1)*Source!I204),2)*1.75)),0),2)</f>
        <v>0</v>
      </c>
      <c r="Q306">
        <f>ROUND(IF(Source!BI204=3,(ROUND((Source!CT204/IF(Source!BA204&lt;&gt;0,Source!BA204,1)*Source!I204),2)+ROUND((Source!CR204/IF(Source!BB204&lt;&gt;0,Source!BB204,1)*Source!I204),2)+ROUND((Source!CQ204/IF(Source!BC204&lt;&gt;0,Source!BC204,1)*Source!I204),2)+((Source!DN204/100)*ROUND((Source!CT204/IF(Source!BA204&lt;&gt;0,Source!BA204,1)*Source!I204),2))+((Source!DO204/100)*ROUND((Source!CT204/IF(Source!BA204&lt;&gt;0,Source!BA204,1)*Source!I204),2))+(ROUND((Source!CS204/IF(Source!BS204&lt;&gt;0,Source!BS204,1)*Source!I204),2)*1.75)),0),2)</f>
        <v>0</v>
      </c>
      <c r="R306">
        <f>ROUND(IF(Source!BI204=4,(ROUND((Source!CT204/IF(Source!BA204&lt;&gt;0,Source!BA204,1)*Source!I204),2)+ROUND((Source!CR204/IF(Source!BB204&lt;&gt;0,Source!BB204,1)*Source!I204),2)+ROUND((Source!CQ204/IF(Source!BC204&lt;&gt;0,Source!BC204,1)*Source!I204),2)+((Source!DN204/100)*ROUND((Source!CT204/IF(Source!BA204&lt;&gt;0,Source!BA204,1)*Source!I204),2))+((Source!DO204/100)*ROUND((Source!CT204/IF(Source!BA204&lt;&gt;0,Source!BA204,1)*Source!I204),2))+(ROUND((Source!CS204/IF(Source!BS204&lt;&gt;0,Source!BS204,1)*Source!I204),2)*1.75)),0),2)</f>
        <v>0</v>
      </c>
      <c r="U306">
        <f>IF(Source!BI204=1,Source!O204+Source!X204+Source!Y204+Source!R204*178/100,0)</f>
        <v>494.54</v>
      </c>
      <c r="V306">
        <f>IF(Source!BI204=2,Source!O204+Source!X204+Source!Y204+Source!R204*178/100,0)</f>
        <v>0</v>
      </c>
      <c r="W306">
        <f>IF(Source!BI204=3,Source!O204+Source!X204+Source!Y204+Source!R204*178/100,0)</f>
        <v>0</v>
      </c>
      <c r="X306">
        <f>IF(Source!BI204=4,Source!O204+Source!X204+Source!Y204+Source!R204*178/100,0)</f>
        <v>0</v>
      </c>
    </row>
    <row r="307" spans="1:25" ht="60">
      <c r="A307" s="44" t="str">
        <f>Source!E205</f>
        <v>2</v>
      </c>
      <c r="B307" s="44" t="str">
        <f>Source!F205</f>
        <v>15.1-20-5</v>
      </c>
      <c r="C307" s="23" t="str">
        <f>Source!G205</f>
        <v>ПЕРЕВОЗКА СТРОИТЕЛЬНОГО МУСОРА НА РАССТОЯНИЕ 20 КМ АВТОСАМОСВАЛАМИ ГРУЗОПОДЪЕМНОСТЬЮ ДО 16 Т, ПЕРЕВОЗКА ДО 20 КМ</v>
      </c>
      <c r="D307" s="45" t="str">
        <f>Source!H205</f>
        <v>т</v>
      </c>
      <c r="E307" s="8">
        <f>ROUND(Source!I205,6)</f>
        <v>1.7437</v>
      </c>
      <c r="F307" s="8"/>
      <c r="G307" s="8"/>
      <c r="H307" s="8"/>
      <c r="I307" s="8"/>
      <c r="J307" s="8"/>
      <c r="K307" s="8"/>
      <c r="Y307">
        <v>52</v>
      </c>
    </row>
    <row r="308" spans="1:11" ht="12.75">
      <c r="A308" s="48"/>
      <c r="B308" s="48"/>
      <c r="C308" s="48" t="s">
        <v>509</v>
      </c>
      <c r="D308" s="48"/>
      <c r="E308" s="48"/>
      <c r="F308" s="50">
        <f>Source!AM205</f>
        <v>43.46</v>
      </c>
      <c r="G308" s="49">
        <f>Source!DE205</f>
      </c>
      <c r="H308" s="48">
        <f>Source!AV205</f>
        <v>1</v>
      </c>
      <c r="I308" s="50">
        <f>ROUND((Source!CR205/IF(Source!BB205&lt;&gt;0,Source!BB205,1)*Source!I205),2)</f>
        <v>75.78</v>
      </c>
      <c r="J308" s="48">
        <f>Source!BB205</f>
        <v>4.32</v>
      </c>
      <c r="K308" s="50">
        <f>Source!Q205</f>
        <v>327.37</v>
      </c>
    </row>
    <row r="309" spans="9:24" ht="12.75">
      <c r="I309" s="51">
        <f>ROUND((Source!CT205/IF(Source!BA205&lt;&gt;0,Source!BA205,1)*Source!I205),2)+ROUND((Source!CR205/IF(Source!BB205&lt;&gt;0,Source!BB205,1)*Source!I205),2)</f>
        <v>75.78</v>
      </c>
      <c r="J309" s="12"/>
      <c r="K309" s="51">
        <f>Source!S205+Source!Q205</f>
        <v>327.37</v>
      </c>
      <c r="L309">
        <f>ROUND((Source!CT205/IF(Source!BA205&lt;&gt;0,Source!BA205,1)*Source!I205),2)</f>
        <v>0</v>
      </c>
      <c r="M309" s="26">
        <f>I309</f>
        <v>75.78</v>
      </c>
      <c r="N309" s="26">
        <f>K309</f>
        <v>327.37</v>
      </c>
      <c r="O309">
        <f>ROUND(IF(Source!BI205=1,(ROUND((Source!CT205/IF(Source!BA205&lt;&gt;0,Source!BA205,1)*Source!I205),2)+ROUND((Source!CR205/IF(Source!BB205&lt;&gt;0,Source!BB205,1)*Source!I205),2)+ROUND((Source!CQ205/IF(Source!BC205&lt;&gt;0,Source!BC205,1)*Source!I205),2)+((Source!DN205/100)*ROUND((Source!CT205/IF(Source!BA205&lt;&gt;0,Source!BA205,1)*Source!I205),2))+((Source!DO205/100)*ROUND((Source!CT205/IF(Source!BA205&lt;&gt;0,Source!BA205,1)*Source!I205),2))+(ROUND((Source!CS205/IF(Source!BS205&lt;&gt;0,Source!BS205,1)*Source!I205),2)*1.75)),0),2)</f>
        <v>0</v>
      </c>
      <c r="P309">
        <f>ROUND(IF(Source!BI205=2,(ROUND((Source!CT205/IF(Source!BA205&lt;&gt;0,Source!BA205,1)*Source!I205),2)+ROUND((Source!CR205/IF(Source!BB205&lt;&gt;0,Source!BB205,1)*Source!I205),2)+ROUND((Source!CQ205/IF(Source!BC205&lt;&gt;0,Source!BC205,1)*Source!I205),2)+((Source!DN205/100)*ROUND((Source!CT205/IF(Source!BA205&lt;&gt;0,Source!BA205,1)*Source!I205),2))+((Source!DO205/100)*ROUND((Source!CT205/IF(Source!BA205&lt;&gt;0,Source!BA205,1)*Source!I205),2))+(ROUND((Source!CS205/IF(Source!BS205&lt;&gt;0,Source!BS205,1)*Source!I205),2)*1.75)),0),2)</f>
        <v>0</v>
      </c>
      <c r="Q309">
        <f>ROUND(IF(Source!BI205=3,(ROUND((Source!CT205/IF(Source!BA205&lt;&gt;0,Source!BA205,1)*Source!I205),2)+ROUND((Source!CR205/IF(Source!BB205&lt;&gt;0,Source!BB205,1)*Source!I205),2)+ROUND((Source!CQ205/IF(Source!BC205&lt;&gt;0,Source!BC205,1)*Source!I205),2)+((Source!DN205/100)*ROUND((Source!CT205/IF(Source!BA205&lt;&gt;0,Source!BA205,1)*Source!I205),2))+((Source!DO205/100)*ROUND((Source!CT205/IF(Source!BA205&lt;&gt;0,Source!BA205,1)*Source!I205),2))+(ROUND((Source!CS205/IF(Source!BS205&lt;&gt;0,Source!BS205,1)*Source!I205),2)*1.75)),0),2)</f>
        <v>0</v>
      </c>
      <c r="R309">
        <f>ROUND(IF(Source!BI205=4,(ROUND((Source!CT205/IF(Source!BA205&lt;&gt;0,Source!BA205,1)*Source!I205),2)+ROUND((Source!CR205/IF(Source!BB205&lt;&gt;0,Source!BB205,1)*Source!I205),2)+ROUND((Source!CQ205/IF(Source!BC205&lt;&gt;0,Source!BC205,1)*Source!I205),2)+((Source!DN205/100)*ROUND((Source!CT205/IF(Source!BA205&lt;&gt;0,Source!BA205,1)*Source!I205),2))+((Source!DO205/100)*ROUND((Source!CT205/IF(Source!BA205&lt;&gt;0,Source!BA205,1)*Source!I205),2))+(ROUND((Source!CS205/IF(Source!BS205&lt;&gt;0,Source!BS205,1)*Source!I205),2)*1.75)),0),2)</f>
        <v>75.78</v>
      </c>
      <c r="U309">
        <f>IF(Source!BI205=1,Source!O205+Source!X205+Source!Y205+Source!R205*178/100,0)</f>
        <v>0</v>
      </c>
      <c r="V309">
        <f>IF(Source!BI205=2,Source!O205+Source!X205+Source!Y205+Source!R205*178/100,0)</f>
        <v>0</v>
      </c>
      <c r="W309">
        <f>IF(Source!BI205=3,Source!O205+Source!X205+Source!Y205+Source!R205*178/100,0)</f>
        <v>0</v>
      </c>
      <c r="X309">
        <f>IF(Source!BI205=4,Source!O205+Source!X205+Source!Y205+Source!R205*178/100,0)</f>
        <v>327.37</v>
      </c>
    </row>
    <row r="311" spans="3:12" s="12" customFormat="1" ht="12.75">
      <c r="C311" s="12" t="s">
        <v>274</v>
      </c>
      <c r="H311" s="52">
        <f>SUM(M301:M310)</f>
        <v>121.61</v>
      </c>
      <c r="I311" s="52"/>
      <c r="J311" s="52">
        <f>SUM(N301:N310)</f>
        <v>821.91</v>
      </c>
      <c r="K311" s="52"/>
      <c r="L311" s="51">
        <f>SUM(L301:L310)</f>
        <v>17.56</v>
      </c>
    </row>
    <row r="313" spans="3:11" ht="12.75">
      <c r="C313" s="56" t="s">
        <v>518</v>
      </c>
      <c r="D313" s="57"/>
      <c r="E313" s="57"/>
      <c r="F313" s="57"/>
      <c r="G313" s="57"/>
      <c r="H313" s="57"/>
      <c r="I313" s="57"/>
      <c r="J313" s="57"/>
      <c r="K313" s="57"/>
    </row>
    <row r="314" spans="3:11" ht="12.75">
      <c r="C314" s="57" t="str">
        <f>Source!H238</f>
        <v>Итого</v>
      </c>
      <c r="D314" s="57"/>
      <c r="E314" s="57"/>
      <c r="F314" s="57"/>
      <c r="G314" s="57"/>
      <c r="H314" s="57"/>
      <c r="I314" s="57"/>
      <c r="J314" s="58">
        <f>Source!F238</f>
        <v>365596.96</v>
      </c>
      <c r="K314" s="62"/>
    </row>
    <row r="315" spans="3:11" ht="12.75">
      <c r="C315" s="57" t="str">
        <f>Source!H239</f>
        <v>с учетом коэффициента тендерного снижения К-0,962</v>
      </c>
      <c r="D315" s="57"/>
      <c r="E315" s="57"/>
      <c r="F315" s="57"/>
      <c r="G315" s="57"/>
      <c r="H315" s="57"/>
      <c r="I315" s="57"/>
      <c r="J315" s="58">
        <f>Source!F239</f>
        <v>351694.9</v>
      </c>
      <c r="K315" s="62"/>
    </row>
    <row r="316" spans="3:11" ht="12.75">
      <c r="C316" s="57" t="str">
        <f>Source!H240</f>
        <v>НДС 18%</v>
      </c>
      <c r="D316" s="57"/>
      <c r="E316" s="57"/>
      <c r="F316" s="57"/>
      <c r="G316" s="57"/>
      <c r="H316" s="57"/>
      <c r="I316" s="57"/>
      <c r="J316" s="58">
        <f>Source!F240</f>
        <v>63305.1</v>
      </c>
      <c r="K316" s="62"/>
    </row>
    <row r="317" spans="3:11" ht="12.75">
      <c r="C317" s="57" t="str">
        <f>Source!H241</f>
        <v>Итого с НДС 18%</v>
      </c>
      <c r="D317" s="57"/>
      <c r="E317" s="57"/>
      <c r="F317" s="57"/>
      <c r="G317" s="57"/>
      <c r="H317" s="57"/>
      <c r="I317" s="57"/>
      <c r="J317" s="58">
        <f>Source!F241</f>
        <v>415000</v>
      </c>
      <c r="K317" s="62"/>
    </row>
    <row r="321" spans="1:8" ht="12.75">
      <c r="A321" t="s">
        <v>519</v>
      </c>
      <c r="C321" s="59" t="str">
        <f>IF(Source!AO12&lt;&gt;"",Source!AO12," ")</f>
        <v> </v>
      </c>
      <c r="D321" s="59"/>
      <c r="E321" s="59"/>
      <c r="F321" s="59"/>
      <c r="G321" s="59"/>
      <c r="H321" t="str">
        <f>IF(Source!R12&lt;&gt;"",Source!R12," ")</f>
        <v> </v>
      </c>
    </row>
    <row r="322" spans="3:7" s="60" customFormat="1" ht="11.25">
      <c r="C322" s="61" t="s">
        <v>520</v>
      </c>
      <c r="D322" s="61"/>
      <c r="E322" s="61"/>
      <c r="F322" s="61"/>
      <c r="G322" s="61"/>
    </row>
    <row r="324" spans="1:8" ht="12.75">
      <c r="A324" t="s">
        <v>521</v>
      </c>
      <c r="C324" s="59" t="str">
        <f>IF(Source!AP12&lt;&gt;"",Source!AP12," ")</f>
        <v> </v>
      </c>
      <c r="D324" s="59"/>
      <c r="E324" s="59"/>
      <c r="F324" s="59"/>
      <c r="G324" s="59"/>
      <c r="H324" t="str">
        <f>IF(Source!S12&lt;&gt;"",Source!S12," ")</f>
        <v> </v>
      </c>
    </row>
    <row r="325" spans="3:7" s="60" customFormat="1" ht="11.25">
      <c r="C325" s="61" t="s">
        <v>520</v>
      </c>
      <c r="D325" s="61"/>
      <c r="E325" s="61"/>
      <c r="F325" s="61"/>
      <c r="G325" s="61"/>
    </row>
  </sheetData>
  <sheetProtection/>
  <mergeCells count="46">
    <mergeCell ref="C317:I317"/>
    <mergeCell ref="J317:K317"/>
    <mergeCell ref="C322:G322"/>
    <mergeCell ref="C325:G325"/>
    <mergeCell ref="D313:K313"/>
    <mergeCell ref="C314:I314"/>
    <mergeCell ref="J314:K314"/>
    <mergeCell ref="C315:I315"/>
    <mergeCell ref="J315:K315"/>
    <mergeCell ref="C316:I316"/>
    <mergeCell ref="J316:K316"/>
    <mergeCell ref="D237:K237"/>
    <mergeCell ref="J297:K297"/>
    <mergeCell ref="H297:I297"/>
    <mergeCell ref="D299:K299"/>
    <mergeCell ref="J311:K311"/>
    <mergeCell ref="H311:I311"/>
    <mergeCell ref="D170:K170"/>
    <mergeCell ref="J208:K208"/>
    <mergeCell ref="H208:I208"/>
    <mergeCell ref="D210:K210"/>
    <mergeCell ref="J235:K235"/>
    <mergeCell ref="H235:I235"/>
    <mergeCell ref="D55:K55"/>
    <mergeCell ref="J95:K95"/>
    <mergeCell ref="H95:I95"/>
    <mergeCell ref="D97:K97"/>
    <mergeCell ref="J168:K168"/>
    <mergeCell ref="H168:I168"/>
    <mergeCell ref="B19:K19"/>
    <mergeCell ref="G25:H25"/>
    <mergeCell ref="D31:K31"/>
    <mergeCell ref="J53:K53"/>
    <mergeCell ref="H53:I53"/>
    <mergeCell ref="A12:K12"/>
    <mergeCell ref="A13:K13"/>
    <mergeCell ref="A15:K15"/>
    <mergeCell ref="A16:K16"/>
    <mergeCell ref="B18:K18"/>
    <mergeCell ref="F3:I3"/>
    <mergeCell ref="A5:B5"/>
    <mergeCell ref="F5:H5"/>
    <mergeCell ref="C5:D5"/>
    <mergeCell ref="I5:K5"/>
    <mergeCell ref="C7:D7"/>
    <mergeCell ref="H7:K7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62"/>
  <sheetViews>
    <sheetView zoomScalePageLayoutView="0" workbookViewId="0" topLeftCell="A1">
      <selection activeCell="CQ2" sqref="CQ2"/>
    </sheetView>
  </sheetViews>
  <sheetFormatPr defaultColWidth="9.140625" defaultRowHeight="12.75"/>
  <sheetData>
    <row r="1" spans="1:95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CQ1" s="4" t="s">
        <v>523</v>
      </c>
    </row>
    <row r="12" spans="1:104" ht="12.75">
      <c r="A12" s="1">
        <v>1</v>
      </c>
      <c r="B12" s="1">
        <v>1</v>
      </c>
      <c r="C12" s="1">
        <v>0</v>
      </c>
      <c r="D12" s="1">
        <f>ROW(A244)</f>
        <v>244</v>
      </c>
      <c r="E12" s="1">
        <v>0</v>
      </c>
      <c r="F12" s="1" t="s">
        <v>3</v>
      </c>
      <c r="G12" s="1" t="s">
        <v>522</v>
      </c>
      <c r="H12" s="1" t="s">
        <v>4</v>
      </c>
      <c r="I12" s="1">
        <v>0</v>
      </c>
      <c r="J12" s="1" t="s">
        <v>4</v>
      </c>
      <c r="K12" s="1" t="s">
        <v>4</v>
      </c>
      <c r="L12" s="1" t="s">
        <v>4</v>
      </c>
      <c r="M12" s="1" t="s">
        <v>4</v>
      </c>
      <c r="N12" s="1" t="s">
        <v>4</v>
      </c>
      <c r="O12" s="1" t="s">
        <v>5</v>
      </c>
      <c r="P12" s="1">
        <v>2011</v>
      </c>
      <c r="Q12" s="1">
        <v>8</v>
      </c>
      <c r="R12" s="1" t="s">
        <v>4</v>
      </c>
      <c r="S12" s="1" t="s">
        <v>4</v>
      </c>
      <c r="T12" s="1" t="s">
        <v>4</v>
      </c>
      <c r="U12" s="1" t="s">
        <v>4</v>
      </c>
      <c r="V12" s="1">
        <v>-3</v>
      </c>
      <c r="W12" s="1" t="s">
        <v>4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102</v>
      </c>
      <c r="AK12" s="1">
        <v>76</v>
      </c>
      <c r="AL12" s="1" t="s">
        <v>4</v>
      </c>
      <c r="AM12" s="1" t="s">
        <v>4</v>
      </c>
      <c r="AN12" s="1">
        <v>0</v>
      </c>
      <c r="AO12" s="1" t="s">
        <v>4</v>
      </c>
      <c r="AP12" s="1" t="s">
        <v>4</v>
      </c>
      <c r="AQ12" s="1" t="s">
        <v>4</v>
      </c>
      <c r="AR12" s="1" t="s">
        <v>4</v>
      </c>
      <c r="AS12" s="1" t="s">
        <v>4</v>
      </c>
      <c r="AT12" s="1" t="s">
        <v>4</v>
      </c>
      <c r="AU12" s="1" t="s">
        <v>4</v>
      </c>
      <c r="AV12" s="1" t="s">
        <v>4</v>
      </c>
      <c r="AW12" s="1" t="s">
        <v>4</v>
      </c>
      <c r="AX12" s="1"/>
      <c r="AY12" s="1"/>
      <c r="AZ12" s="1"/>
      <c r="BA12" s="1">
        <v>178</v>
      </c>
      <c r="BB12" s="1">
        <v>102</v>
      </c>
      <c r="BC12" s="1">
        <v>76</v>
      </c>
      <c r="BD12" s="1">
        <v>15621557</v>
      </c>
      <c r="BE12" s="1" t="s">
        <v>6</v>
      </c>
      <c r="BF12" s="1" t="s">
        <v>7</v>
      </c>
      <c r="BG12" s="1">
        <v>15470183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178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1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4</v>
      </c>
      <c r="CH12" s="1" t="s">
        <v>4</v>
      </c>
      <c r="CI12" s="1" t="s">
        <v>4</v>
      </c>
      <c r="CJ12" s="1">
        <v>0</v>
      </c>
      <c r="CK12" s="1">
        <v>14635391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8739335</v>
      </c>
      <c r="CT12" s="1">
        <v>0</v>
      </c>
      <c r="CU12" s="1">
        <v>0</v>
      </c>
      <c r="CV12" s="1">
        <v>7534351</v>
      </c>
      <c r="CW12" s="1">
        <v>12132643</v>
      </c>
      <c r="CX12" s="1">
        <v>13726243</v>
      </c>
      <c r="CY12" s="1">
        <v>0</v>
      </c>
      <c r="CZ12" s="1" t="s">
        <v>4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B244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школы №1285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275403.12</v>
      </c>
      <c r="P18" s="2">
        <f t="shared" si="0"/>
        <v>206734.92</v>
      </c>
      <c r="Q18" s="2">
        <f t="shared" si="0"/>
        <v>2536.08</v>
      </c>
      <c r="R18" s="2">
        <f t="shared" si="0"/>
        <v>808.44</v>
      </c>
      <c r="S18" s="2">
        <f t="shared" si="0"/>
        <v>66132.12</v>
      </c>
      <c r="T18" s="2">
        <f t="shared" si="0"/>
        <v>0</v>
      </c>
      <c r="U18" s="2">
        <f t="shared" si="0"/>
        <v>451.95</v>
      </c>
      <c r="V18" s="2">
        <f t="shared" si="0"/>
        <v>0</v>
      </c>
      <c r="W18" s="2">
        <f t="shared" si="0"/>
        <v>0</v>
      </c>
      <c r="X18" s="2">
        <f t="shared" si="0"/>
        <v>58995.34</v>
      </c>
      <c r="Y18" s="2">
        <f t="shared" si="0"/>
        <v>29759.48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ROW(A223)</f>
        <v>223</v>
      </c>
      <c r="E20" s="1"/>
      <c r="F20" s="1">
        <v>1</v>
      </c>
      <c r="G20" s="1" t="s">
        <v>12</v>
      </c>
      <c r="H20" s="1"/>
      <c r="I20" s="1"/>
      <c r="J20" s="1" t="s">
        <v>4</v>
      </c>
      <c r="K20" s="1"/>
      <c r="L20" s="1"/>
      <c r="M20" s="1"/>
      <c r="N20" s="1" t="s">
        <v>4</v>
      </c>
      <c r="O20" s="1"/>
      <c r="P20" s="1"/>
      <c r="Q20" s="1"/>
      <c r="R20" s="1" t="s">
        <v>4</v>
      </c>
      <c r="S20" s="1" t="s">
        <v>4</v>
      </c>
      <c r="T20" s="1" t="s">
        <v>4</v>
      </c>
      <c r="U20" s="1" t="s">
        <v>4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4</v>
      </c>
      <c r="AP20" s="1" t="s">
        <v>4</v>
      </c>
      <c r="AQ20" s="1" t="s">
        <v>4</v>
      </c>
      <c r="AR20" s="1"/>
      <c r="AS20" s="1"/>
      <c r="AT20" s="1" t="s">
        <v>4</v>
      </c>
      <c r="AU20" s="1" t="s">
        <v>4</v>
      </c>
      <c r="AV20" s="1" t="s">
        <v>4</v>
      </c>
      <c r="AW20" s="1" t="s">
        <v>4</v>
      </c>
      <c r="AX20" s="1" t="s">
        <v>4</v>
      </c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1" t="s">
        <v>13</v>
      </c>
      <c r="BF20" s="1">
        <v>0</v>
      </c>
      <c r="BG20" s="1">
        <v>0</v>
      </c>
      <c r="BH20" s="1" t="s">
        <v>4</v>
      </c>
      <c r="BI20" s="1" t="s">
        <v>4</v>
      </c>
      <c r="BJ20" s="1" t="s">
        <v>4</v>
      </c>
      <c r="BK20" s="1" t="s">
        <v>4</v>
      </c>
      <c r="BL20" s="1" t="s">
        <v>4</v>
      </c>
      <c r="BM20" s="1">
        <v>0</v>
      </c>
      <c r="BN20" s="1" t="s">
        <v>4</v>
      </c>
      <c r="BO20" s="1" t="s">
        <v>4</v>
      </c>
    </row>
    <row r="22" spans="1:43" ht="12.75">
      <c r="A22" s="2">
        <v>52</v>
      </c>
      <c r="B22" s="2">
        <f aca="true" t="shared" si="1" ref="B22:AQ22">B223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>
        <f t="shared" si="1"/>
        <v>1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275403.12</v>
      </c>
      <c r="P22" s="2">
        <f t="shared" si="1"/>
        <v>206734.92</v>
      </c>
      <c r="Q22" s="2">
        <f t="shared" si="1"/>
        <v>2536.08</v>
      </c>
      <c r="R22" s="2">
        <f t="shared" si="1"/>
        <v>808.44</v>
      </c>
      <c r="S22" s="2">
        <f t="shared" si="1"/>
        <v>66132.12</v>
      </c>
      <c r="T22" s="2">
        <f t="shared" si="1"/>
        <v>0</v>
      </c>
      <c r="U22" s="2">
        <f t="shared" si="1"/>
        <v>451.95</v>
      </c>
      <c r="V22" s="2">
        <f t="shared" si="1"/>
        <v>0</v>
      </c>
      <c r="W22" s="2">
        <f t="shared" si="1"/>
        <v>0</v>
      </c>
      <c r="X22" s="2">
        <f t="shared" si="1"/>
        <v>58995.34</v>
      </c>
      <c r="Y22" s="2">
        <f t="shared" si="1"/>
        <v>29759.48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ROW(A33)</f>
        <v>33</v>
      </c>
      <c r="E24" s="1"/>
      <c r="F24" s="1" t="s">
        <v>14</v>
      </c>
      <c r="G24" s="1" t="s">
        <v>15</v>
      </c>
      <c r="H24" s="1"/>
      <c r="I24" s="1"/>
      <c r="J24" s="1"/>
      <c r="K24" s="1"/>
      <c r="L24" s="1"/>
      <c r="M24" s="1"/>
      <c r="N24" s="1" t="s">
        <v>4</v>
      </c>
      <c r="O24" s="1"/>
      <c r="P24" s="1"/>
      <c r="Q24" s="1"/>
      <c r="R24" s="1" t="s">
        <v>4</v>
      </c>
      <c r="S24" s="1" t="s">
        <v>4</v>
      </c>
      <c r="T24" s="1" t="s">
        <v>4</v>
      </c>
      <c r="U24" s="1" t="s">
        <v>4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4</v>
      </c>
      <c r="AP24" s="1" t="s">
        <v>4</v>
      </c>
      <c r="AQ24" s="1" t="s">
        <v>4</v>
      </c>
      <c r="AR24" s="1"/>
      <c r="AS24" s="1"/>
      <c r="AT24" s="1" t="s">
        <v>4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1" t="s">
        <v>4</v>
      </c>
      <c r="BA24" s="1" t="s">
        <v>4</v>
      </c>
      <c r="BB24" s="1" t="s">
        <v>4</v>
      </c>
      <c r="BC24" s="1" t="s">
        <v>4</v>
      </c>
      <c r="BD24" s="1" t="s">
        <v>4</v>
      </c>
      <c r="BE24" s="1" t="s">
        <v>16</v>
      </c>
      <c r="BF24" s="1">
        <v>0</v>
      </c>
      <c r="BG24" s="1">
        <v>0</v>
      </c>
      <c r="BH24" s="1" t="s">
        <v>4</v>
      </c>
      <c r="BI24" s="1" t="s">
        <v>4</v>
      </c>
      <c r="BJ24" s="1" t="s">
        <v>4</v>
      </c>
      <c r="BK24" s="1" t="s">
        <v>4</v>
      </c>
      <c r="BL24" s="1" t="s">
        <v>4</v>
      </c>
      <c r="BM24" s="1">
        <v>0</v>
      </c>
      <c r="BN24" s="1" t="s">
        <v>4</v>
      </c>
      <c r="BO24" s="1">
        <v>0</v>
      </c>
    </row>
    <row r="26" spans="1:43" ht="12.75">
      <c r="A26" s="2">
        <v>52</v>
      </c>
      <c r="B26" s="2">
        <f aca="true" t="shared" si="2" ref="B26:AQ26">B33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ПОТОЛКИ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18808.16</v>
      </c>
      <c r="P26" s="2">
        <f t="shared" si="2"/>
        <v>6789.21</v>
      </c>
      <c r="Q26" s="2">
        <f t="shared" si="2"/>
        <v>66.94</v>
      </c>
      <c r="R26" s="2">
        <f t="shared" si="2"/>
        <v>26.64</v>
      </c>
      <c r="S26" s="2">
        <f t="shared" si="2"/>
        <v>11952.01</v>
      </c>
      <c r="T26" s="2">
        <f t="shared" si="2"/>
        <v>0</v>
      </c>
      <c r="U26" s="2">
        <f t="shared" si="2"/>
        <v>84</v>
      </c>
      <c r="V26" s="2">
        <f t="shared" si="2"/>
        <v>0</v>
      </c>
      <c r="W26" s="2">
        <f t="shared" si="2"/>
        <v>0</v>
      </c>
      <c r="X26" s="2">
        <f t="shared" si="2"/>
        <v>10876.33</v>
      </c>
      <c r="Y26" s="2">
        <f t="shared" si="2"/>
        <v>5378.41</v>
      </c>
      <c r="Z26" s="2">
        <f t="shared" si="2"/>
        <v>0</v>
      </c>
      <c r="AA26" s="2">
        <f t="shared" si="2"/>
        <v>0</v>
      </c>
      <c r="AB26" s="2">
        <f t="shared" si="2"/>
        <v>18808.16</v>
      </c>
      <c r="AC26" s="2">
        <f t="shared" si="2"/>
        <v>6789.21</v>
      </c>
      <c r="AD26" s="2">
        <f t="shared" si="2"/>
        <v>66.94</v>
      </c>
      <c r="AE26" s="2">
        <f t="shared" si="2"/>
        <v>26.64</v>
      </c>
      <c r="AF26" s="2">
        <f t="shared" si="2"/>
        <v>11952.01</v>
      </c>
      <c r="AG26" s="2">
        <f t="shared" si="2"/>
        <v>0</v>
      </c>
      <c r="AH26" s="2">
        <f t="shared" si="2"/>
        <v>84</v>
      </c>
      <c r="AI26" s="2">
        <f t="shared" si="2"/>
        <v>0</v>
      </c>
      <c r="AJ26" s="2">
        <f t="shared" si="2"/>
        <v>0</v>
      </c>
      <c r="AK26" s="2">
        <f t="shared" si="2"/>
        <v>10876.33</v>
      </c>
      <c r="AL26" s="2">
        <f t="shared" si="2"/>
        <v>5378.41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81" ht="12.75">
      <c r="A28">
        <v>17</v>
      </c>
      <c r="B28">
        <v>1</v>
      </c>
      <c r="C28">
        <f>ROW(SmtRes!A9)</f>
        <v>9</v>
      </c>
      <c r="D28">
        <f>ROW(EtalonRes!A9)</f>
        <v>9</v>
      </c>
      <c r="E28" t="s">
        <v>17</v>
      </c>
      <c r="F28" t="s">
        <v>18</v>
      </c>
      <c r="G28" t="s">
        <v>19</v>
      </c>
      <c r="H28" t="s">
        <v>20</v>
      </c>
      <c r="I28">
        <v>1.985</v>
      </c>
      <c r="J28">
        <v>0</v>
      </c>
      <c r="O28">
        <f>ROUND(CP28,2)</f>
        <v>10529.97</v>
      </c>
      <c r="P28">
        <f>ROUND(CQ28*I28,2)</f>
        <v>763.52</v>
      </c>
      <c r="Q28">
        <f>ROUND(CR28*I28,2)</f>
        <v>66.94</v>
      </c>
      <c r="R28">
        <f>ROUND(CS28*I28,2)</f>
        <v>26.64</v>
      </c>
      <c r="S28">
        <f>ROUND(CT28*I28,2)</f>
        <v>9699.51</v>
      </c>
      <c r="T28">
        <f>ROUND(CU28*I28,2)</f>
        <v>0</v>
      </c>
      <c r="U28">
        <f>CV28*I28</f>
        <v>69.3807125</v>
      </c>
      <c r="V28">
        <f>CW28*I28</f>
        <v>0</v>
      </c>
      <c r="W28">
        <f>ROUND(CX28*I28,2)</f>
        <v>0</v>
      </c>
      <c r="X28">
        <f aca="true" t="shared" si="3" ref="X28:Y31">ROUND(CY28,2)</f>
        <v>8826.55</v>
      </c>
      <c r="Y28">
        <f t="shared" si="3"/>
        <v>4364.78</v>
      </c>
      <c r="AA28">
        <v>0</v>
      </c>
      <c r="AB28">
        <f>(AC28+AD28+AF28)</f>
        <v>602.99</v>
      </c>
      <c r="AC28">
        <f>(ES28)</f>
        <v>212.51</v>
      </c>
      <c r="AD28">
        <f>(ET28)</f>
        <v>4.47</v>
      </c>
      <c r="AE28">
        <f>(EU28)</f>
        <v>1.06</v>
      </c>
      <c r="AF28">
        <f>(EV28)</f>
        <v>386.01</v>
      </c>
      <c r="AG28">
        <f>(AP28)</f>
        <v>0</v>
      </c>
      <c r="AH28">
        <f>(EW28)</f>
        <v>34.1</v>
      </c>
      <c r="AI28">
        <f>(EX28)</f>
        <v>0</v>
      </c>
      <c r="AJ28">
        <f>(AS28)</f>
        <v>0</v>
      </c>
      <c r="AK28">
        <v>602.99</v>
      </c>
      <c r="AL28">
        <v>212.51</v>
      </c>
      <c r="AM28">
        <v>4.47</v>
      </c>
      <c r="AN28">
        <v>1.06</v>
      </c>
      <c r="AO28">
        <v>386.01</v>
      </c>
      <c r="AP28">
        <v>0</v>
      </c>
      <c r="AQ28">
        <v>34.1</v>
      </c>
      <c r="AR28">
        <v>0</v>
      </c>
      <c r="AS28">
        <v>0</v>
      </c>
      <c r="AT28">
        <v>91</v>
      </c>
      <c r="AU28">
        <v>45</v>
      </c>
      <c r="AV28">
        <v>1.025</v>
      </c>
      <c r="AW28">
        <v>1</v>
      </c>
      <c r="AX28">
        <v>1</v>
      </c>
      <c r="AY28">
        <v>1</v>
      </c>
      <c r="AZ28">
        <v>12.35</v>
      </c>
      <c r="BA28">
        <v>12.35</v>
      </c>
      <c r="BB28">
        <v>7.36</v>
      </c>
      <c r="BC28">
        <v>1.81</v>
      </c>
      <c r="BH28">
        <v>0</v>
      </c>
      <c r="BI28">
        <v>1</v>
      </c>
      <c r="BJ28" t="s">
        <v>21</v>
      </c>
      <c r="BM28">
        <v>478</v>
      </c>
      <c r="BN28">
        <v>0</v>
      </c>
      <c r="BO28" t="s">
        <v>18</v>
      </c>
      <c r="BP28">
        <v>1</v>
      </c>
      <c r="BQ28">
        <v>60</v>
      </c>
      <c r="BR28">
        <v>0</v>
      </c>
      <c r="BS28">
        <v>12.35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91</v>
      </c>
      <c r="CA28">
        <v>45</v>
      </c>
      <c r="CF28">
        <v>0</v>
      </c>
      <c r="CG28">
        <v>0</v>
      </c>
      <c r="CM28">
        <v>0</v>
      </c>
      <c r="CO28">
        <v>0</v>
      </c>
      <c r="CP28">
        <f>(P28+Q28+S28)</f>
        <v>10529.970000000001</v>
      </c>
      <c r="CQ28">
        <f>((AC28*AW28))*BC28</f>
        <v>384.6431</v>
      </c>
      <c r="CR28">
        <f>((AD28*AV28))*BB28</f>
        <v>33.72168</v>
      </c>
      <c r="CS28">
        <f>((AE28*AV28))*BS28</f>
        <v>13.418275</v>
      </c>
      <c r="CT28">
        <f>((AF28*AV28))*BA28</f>
        <v>4886.404087499999</v>
      </c>
      <c r="CU28">
        <f>(AG28)*BT28</f>
        <v>0</v>
      </c>
      <c r="CV28">
        <f>((AH28*AV28))*BU28</f>
        <v>34.9525</v>
      </c>
      <c r="CW28">
        <f aca="true" t="shared" si="4" ref="CW28:CX31">(AI28)*BV28</f>
        <v>0</v>
      </c>
      <c r="CX28">
        <f t="shared" si="4"/>
        <v>0</v>
      </c>
      <c r="CY28">
        <f>S28*(BZ28/100)</f>
        <v>8826.554100000001</v>
      </c>
      <c r="CZ28">
        <f>S28*(CA28/100)</f>
        <v>4364.779500000001</v>
      </c>
      <c r="DN28">
        <v>100</v>
      </c>
      <c r="DO28">
        <v>64</v>
      </c>
      <c r="DP28">
        <v>1.025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20</v>
      </c>
      <c r="DW28" t="s">
        <v>20</v>
      </c>
      <c r="DX28">
        <v>100</v>
      </c>
      <c r="EE28">
        <v>15470675</v>
      </c>
      <c r="EF28">
        <v>60</v>
      </c>
      <c r="EG28" t="s">
        <v>22</v>
      </c>
      <c r="EH28">
        <v>0</v>
      </c>
      <c r="EJ28">
        <v>1</v>
      </c>
      <c r="EK28">
        <v>478</v>
      </c>
      <c r="EL28" t="s">
        <v>23</v>
      </c>
      <c r="EM28" t="s">
        <v>24</v>
      </c>
      <c r="EQ28">
        <v>64</v>
      </c>
      <c r="ER28">
        <v>602.99</v>
      </c>
      <c r="ES28">
        <v>212.51</v>
      </c>
      <c r="ET28">
        <v>4.47</v>
      </c>
      <c r="EU28">
        <v>1.06</v>
      </c>
      <c r="EV28">
        <v>386.01</v>
      </c>
      <c r="EW28">
        <v>34.1</v>
      </c>
      <c r="EX28">
        <v>0</v>
      </c>
      <c r="EY28">
        <v>0</v>
      </c>
      <c r="EZ28">
        <v>0</v>
      </c>
      <c r="FQ28">
        <v>0</v>
      </c>
      <c r="FR28">
        <f>ROUND(IF(AND(AA28=0,BI28=3),P28,0),2)</f>
        <v>0</v>
      </c>
      <c r="FS28">
        <v>0</v>
      </c>
      <c r="FX28">
        <v>91</v>
      </c>
      <c r="FY28">
        <v>45</v>
      </c>
    </row>
    <row r="29" spans="1:181" ht="12.75">
      <c r="A29">
        <v>18</v>
      </c>
      <c r="B29">
        <v>1</v>
      </c>
      <c r="C29">
        <v>5</v>
      </c>
      <c r="E29" t="s">
        <v>25</v>
      </c>
      <c r="F29" t="s">
        <v>26</v>
      </c>
      <c r="G29" t="s">
        <v>27</v>
      </c>
      <c r="H29" t="s">
        <v>28</v>
      </c>
      <c r="I29">
        <f>I28*J29</f>
        <v>0.13498000000000002</v>
      </c>
      <c r="J29">
        <v>0.068</v>
      </c>
      <c r="O29">
        <f>ROUND(CP29,2)</f>
        <v>1205.78</v>
      </c>
      <c r="P29">
        <f>ROUND(CQ29*I29,2)</f>
        <v>1205.78</v>
      </c>
      <c r="Q29">
        <f>ROUND(CR29*I29,2)</f>
        <v>0</v>
      </c>
      <c r="R29">
        <f>ROUND(CS29*I29,2)</f>
        <v>0</v>
      </c>
      <c r="S29">
        <f>ROUND(CT29*I29,2)</f>
        <v>0</v>
      </c>
      <c r="T29">
        <f>ROUND(CU29*I29,2)</f>
        <v>0</v>
      </c>
      <c r="U29">
        <f>CV29*I29</f>
        <v>0</v>
      </c>
      <c r="V29">
        <f>CW29*I29</f>
        <v>0</v>
      </c>
      <c r="W29">
        <f>ROUND(CX29*I29,2)</f>
        <v>0</v>
      </c>
      <c r="X29">
        <f t="shared" si="3"/>
        <v>0</v>
      </c>
      <c r="Y29">
        <f t="shared" si="3"/>
        <v>0</v>
      </c>
      <c r="AA29">
        <v>0</v>
      </c>
      <c r="AB29">
        <f>(AC29+AD29+AF29)</f>
        <v>2278.84</v>
      </c>
      <c r="AC29">
        <f aca="true" t="shared" si="5" ref="AC29:AJ30">AL29</f>
        <v>2278.84</v>
      </c>
      <c r="AD29">
        <f t="shared" si="5"/>
        <v>0</v>
      </c>
      <c r="AE29">
        <f t="shared" si="5"/>
        <v>0</v>
      </c>
      <c r="AF29">
        <f t="shared" si="5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K29">
        <v>2278.84</v>
      </c>
      <c r="AL29">
        <v>2278.84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1.025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3.92</v>
      </c>
      <c r="BH29">
        <v>3</v>
      </c>
      <c r="BI29">
        <v>1</v>
      </c>
      <c r="BJ29" t="s">
        <v>29</v>
      </c>
      <c r="BM29">
        <v>478</v>
      </c>
      <c r="BN29">
        <v>0</v>
      </c>
      <c r="BO29" t="s">
        <v>26</v>
      </c>
      <c r="BP29">
        <v>1</v>
      </c>
      <c r="BQ29">
        <v>60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>(P29+Q29+S29)</f>
        <v>1205.78</v>
      </c>
      <c r="CQ29">
        <f>((AC29*AW29))*BC29</f>
        <v>8933.052800000001</v>
      </c>
      <c r="CR29">
        <f>((AD29*AV29))*BB29</f>
        <v>0</v>
      </c>
      <c r="CS29">
        <f>((AE29*AV29))*BS29</f>
        <v>0</v>
      </c>
      <c r="CT29">
        <f>((AF29*AV29))*BA29</f>
        <v>0</v>
      </c>
      <c r="CU29">
        <f>(AG29)*BT29</f>
        <v>0</v>
      </c>
      <c r="CV29">
        <f>((AH29*AV29))*BU29</f>
        <v>0</v>
      </c>
      <c r="CW29">
        <f t="shared" si="4"/>
        <v>0</v>
      </c>
      <c r="CX29">
        <f t="shared" si="4"/>
        <v>0</v>
      </c>
      <c r="CY29">
        <f>S29*(BZ29/100)</f>
        <v>0</v>
      </c>
      <c r="CZ29">
        <f>S29*(CA29/100)</f>
        <v>0</v>
      </c>
      <c r="DN29">
        <v>100</v>
      </c>
      <c r="DO29">
        <v>64</v>
      </c>
      <c r="DP29">
        <v>1.025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28</v>
      </c>
      <c r="DW29" t="s">
        <v>28</v>
      </c>
      <c r="DX29">
        <v>1000</v>
      </c>
      <c r="EE29">
        <v>15470675</v>
      </c>
      <c r="EF29">
        <v>60</v>
      </c>
      <c r="EG29" t="s">
        <v>22</v>
      </c>
      <c r="EH29">
        <v>0</v>
      </c>
      <c r="EJ29">
        <v>1</v>
      </c>
      <c r="EK29">
        <v>478</v>
      </c>
      <c r="EL29" t="s">
        <v>23</v>
      </c>
      <c r="EM29" t="s">
        <v>24</v>
      </c>
      <c r="EQ29">
        <v>0</v>
      </c>
      <c r="ER29">
        <v>2278.84</v>
      </c>
      <c r="ES29">
        <v>2278.84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0</v>
      </c>
      <c r="FQ29">
        <v>0</v>
      </c>
      <c r="FR29">
        <f>ROUND(IF(AND(AA29=0,BI29=3),P29,0),2)</f>
        <v>0</v>
      </c>
      <c r="FS29">
        <v>0</v>
      </c>
      <c r="FX29">
        <v>0</v>
      </c>
      <c r="FY29">
        <v>0</v>
      </c>
    </row>
    <row r="30" spans="1:181" ht="12.75">
      <c r="A30">
        <v>18</v>
      </c>
      <c r="B30">
        <v>1</v>
      </c>
      <c r="C30">
        <v>7</v>
      </c>
      <c r="E30" t="s">
        <v>30</v>
      </c>
      <c r="F30" t="s">
        <v>31</v>
      </c>
      <c r="G30" t="s">
        <v>32</v>
      </c>
      <c r="H30" t="s">
        <v>28</v>
      </c>
      <c r="I30">
        <f>I28*J30</f>
        <v>0.132995</v>
      </c>
      <c r="J30">
        <v>0.067</v>
      </c>
      <c r="O30">
        <f>ROUND(CP30,2)</f>
        <v>4338.17</v>
      </c>
      <c r="P30">
        <f>ROUND(CQ30*I30,2)</f>
        <v>4338.17</v>
      </c>
      <c r="Q30">
        <f>ROUND(CR30*I30,2)</f>
        <v>0</v>
      </c>
      <c r="R30">
        <f>ROUND(CS30*I30,2)</f>
        <v>0</v>
      </c>
      <c r="S30">
        <f>ROUND(CT30*I30,2)</f>
        <v>0</v>
      </c>
      <c r="T30">
        <f>ROUND(CU30*I30,2)</f>
        <v>0</v>
      </c>
      <c r="U30">
        <f>CV30*I30</f>
        <v>0</v>
      </c>
      <c r="V30">
        <f>CW30*I30</f>
        <v>0</v>
      </c>
      <c r="W30">
        <f>ROUND(CX30*I30,2)</f>
        <v>0</v>
      </c>
      <c r="X30">
        <f t="shared" si="3"/>
        <v>0</v>
      </c>
      <c r="Y30">
        <f t="shared" si="3"/>
        <v>0</v>
      </c>
      <c r="AA30">
        <v>0</v>
      </c>
      <c r="AB30">
        <f>(AC30+AD30+AF30)</f>
        <v>22652.13</v>
      </c>
      <c r="AC30">
        <f t="shared" si="5"/>
        <v>22652.13</v>
      </c>
      <c r="AD30">
        <f t="shared" si="5"/>
        <v>0</v>
      </c>
      <c r="AE30">
        <f t="shared" si="5"/>
        <v>0</v>
      </c>
      <c r="AF30">
        <f t="shared" si="5"/>
        <v>0</v>
      </c>
      <c r="AG30">
        <f t="shared" si="5"/>
        <v>0</v>
      </c>
      <c r="AH30">
        <f t="shared" si="5"/>
        <v>0</v>
      </c>
      <c r="AI30">
        <f t="shared" si="5"/>
        <v>0</v>
      </c>
      <c r="AJ30">
        <f t="shared" si="5"/>
        <v>0</v>
      </c>
      <c r="AK30">
        <v>22652.13</v>
      </c>
      <c r="AL30">
        <v>22652.13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1.025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1.44</v>
      </c>
      <c r="BH30">
        <v>3</v>
      </c>
      <c r="BI30">
        <v>1</v>
      </c>
      <c r="BJ30" t="s">
        <v>33</v>
      </c>
      <c r="BM30">
        <v>478</v>
      </c>
      <c r="BN30">
        <v>0</v>
      </c>
      <c r="BO30" t="s">
        <v>31</v>
      </c>
      <c r="BP30">
        <v>1</v>
      </c>
      <c r="BQ30">
        <v>60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>(P30+Q30+S30)</f>
        <v>4338.17</v>
      </c>
      <c r="CQ30">
        <f>((AC30*AW30))*BC30</f>
        <v>32619.0672</v>
      </c>
      <c r="CR30">
        <f>((AD30*AV30))*BB30</f>
        <v>0</v>
      </c>
      <c r="CS30">
        <f>((AE30*AV30))*BS30</f>
        <v>0</v>
      </c>
      <c r="CT30">
        <f>((AF30*AV30))*BA30</f>
        <v>0</v>
      </c>
      <c r="CU30">
        <f>(AG30)*BT30</f>
        <v>0</v>
      </c>
      <c r="CV30">
        <f>((AH30*AV30))*BU30</f>
        <v>0</v>
      </c>
      <c r="CW30">
        <f t="shared" si="4"/>
        <v>0</v>
      </c>
      <c r="CX30">
        <f t="shared" si="4"/>
        <v>0</v>
      </c>
      <c r="CY30">
        <f>S30*(BZ30/100)</f>
        <v>0</v>
      </c>
      <c r="CZ30">
        <f>S30*(CA30/100)</f>
        <v>0</v>
      </c>
      <c r="DN30">
        <v>100</v>
      </c>
      <c r="DO30">
        <v>64</v>
      </c>
      <c r="DP30">
        <v>1.025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28</v>
      </c>
      <c r="DW30" t="s">
        <v>28</v>
      </c>
      <c r="DX30">
        <v>1000</v>
      </c>
      <c r="EE30">
        <v>15470675</v>
      </c>
      <c r="EF30">
        <v>60</v>
      </c>
      <c r="EG30" t="s">
        <v>22</v>
      </c>
      <c r="EH30">
        <v>0</v>
      </c>
      <c r="EJ30">
        <v>1</v>
      </c>
      <c r="EK30">
        <v>478</v>
      </c>
      <c r="EL30" t="s">
        <v>23</v>
      </c>
      <c r="EM30" t="s">
        <v>24</v>
      </c>
      <c r="EQ30">
        <v>0</v>
      </c>
      <c r="ER30">
        <v>22652.13</v>
      </c>
      <c r="ES30">
        <v>22652.13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>ROUND(IF(AND(AA30=0,BI30=3),P30,0),2)</f>
        <v>0</v>
      </c>
      <c r="FS30">
        <v>0</v>
      </c>
      <c r="FX30">
        <v>0</v>
      </c>
      <c r="FY30">
        <v>0</v>
      </c>
    </row>
    <row r="31" spans="1:181" ht="12.75">
      <c r="A31">
        <v>17</v>
      </c>
      <c r="B31">
        <v>1</v>
      </c>
      <c r="C31">
        <f>ROW(SmtRes!A13)</f>
        <v>13</v>
      </c>
      <c r="D31">
        <f>ROW(EtalonRes!A13)</f>
        <v>13</v>
      </c>
      <c r="E31" t="s">
        <v>34</v>
      </c>
      <c r="F31" t="s">
        <v>35</v>
      </c>
      <c r="G31" t="s">
        <v>36</v>
      </c>
      <c r="H31" t="s">
        <v>37</v>
      </c>
      <c r="I31">
        <v>62</v>
      </c>
      <c r="J31">
        <v>0</v>
      </c>
      <c r="O31">
        <f>ROUND(CP31,2)</f>
        <v>2734.24</v>
      </c>
      <c r="P31">
        <f>ROUND(CQ31*I31,2)</f>
        <v>481.74</v>
      </c>
      <c r="Q31">
        <f>ROUND(CR31*I31,2)</f>
        <v>0</v>
      </c>
      <c r="R31">
        <f>ROUND(CS31*I31,2)</f>
        <v>0</v>
      </c>
      <c r="S31">
        <f>ROUND(CT31*I31,2)</f>
        <v>2252.5</v>
      </c>
      <c r="T31">
        <f>ROUND(CU31*I31,2)</f>
        <v>0</v>
      </c>
      <c r="U31">
        <f>CV31*I31</f>
        <v>14.616499999999998</v>
      </c>
      <c r="V31">
        <f>CW31*I31</f>
        <v>0</v>
      </c>
      <c r="W31">
        <f>ROUND(CX31*I31,2)</f>
        <v>0</v>
      </c>
      <c r="X31">
        <f t="shared" si="3"/>
        <v>2049.78</v>
      </c>
      <c r="Y31">
        <f t="shared" si="3"/>
        <v>1013.63</v>
      </c>
      <c r="AA31">
        <v>0</v>
      </c>
      <c r="AB31">
        <f>(AC31+AD31+AF31)</f>
        <v>4.62</v>
      </c>
      <c r="AC31">
        <f>(ES31)</f>
        <v>1.75</v>
      </c>
      <c r="AD31">
        <f>(ET31)</f>
        <v>0</v>
      </c>
      <c r="AE31">
        <f>(EU31)</f>
        <v>0</v>
      </c>
      <c r="AF31">
        <f>(EV31)</f>
        <v>2.87</v>
      </c>
      <c r="AG31">
        <f>(AP31)</f>
        <v>0</v>
      </c>
      <c r="AH31">
        <f>(EW31)</f>
        <v>0.23</v>
      </c>
      <c r="AI31">
        <f>(EX31)</f>
        <v>0</v>
      </c>
      <c r="AJ31">
        <f>(AS31)</f>
        <v>0</v>
      </c>
      <c r="AK31">
        <v>4.62</v>
      </c>
      <c r="AL31">
        <v>1.75</v>
      </c>
      <c r="AM31">
        <v>0</v>
      </c>
      <c r="AN31">
        <v>0</v>
      </c>
      <c r="AO31">
        <v>2.87</v>
      </c>
      <c r="AP31">
        <v>0</v>
      </c>
      <c r="AQ31">
        <v>0.23</v>
      </c>
      <c r="AR31">
        <v>0</v>
      </c>
      <c r="AS31">
        <v>0</v>
      </c>
      <c r="AT31">
        <v>91</v>
      </c>
      <c r="AU31">
        <v>45</v>
      </c>
      <c r="AV31">
        <v>1.025</v>
      </c>
      <c r="AW31">
        <v>1</v>
      </c>
      <c r="AX31">
        <v>1</v>
      </c>
      <c r="AY31">
        <v>1</v>
      </c>
      <c r="AZ31">
        <v>12.35</v>
      </c>
      <c r="BA31">
        <v>12.35</v>
      </c>
      <c r="BB31">
        <v>1</v>
      </c>
      <c r="BC31">
        <v>4.44</v>
      </c>
      <c r="BH31">
        <v>0</v>
      </c>
      <c r="BI31">
        <v>1</v>
      </c>
      <c r="BJ31" t="s">
        <v>38</v>
      </c>
      <c r="BM31">
        <v>465</v>
      </c>
      <c r="BN31">
        <v>0</v>
      </c>
      <c r="BO31" t="s">
        <v>35</v>
      </c>
      <c r="BP31">
        <v>1</v>
      </c>
      <c r="BQ31">
        <v>60</v>
      </c>
      <c r="BR31">
        <v>0</v>
      </c>
      <c r="BS31">
        <v>12.35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91</v>
      </c>
      <c r="CA31">
        <v>45</v>
      </c>
      <c r="CF31">
        <v>0</v>
      </c>
      <c r="CG31">
        <v>0</v>
      </c>
      <c r="CM31">
        <v>0</v>
      </c>
      <c r="CO31">
        <v>0</v>
      </c>
      <c r="CP31">
        <f>(P31+Q31+S31)</f>
        <v>2734.24</v>
      </c>
      <c r="CQ31">
        <f>((AC31*AW31))*BC31</f>
        <v>7.7700000000000005</v>
      </c>
      <c r="CR31">
        <f>((AD31*AV31))*BB31</f>
        <v>0</v>
      </c>
      <c r="CS31">
        <f>((AE31*AV31))*BS31</f>
        <v>0</v>
      </c>
      <c r="CT31">
        <f>((AF31*AV31))*BA31</f>
        <v>36.330612499999994</v>
      </c>
      <c r="CU31">
        <f>(AG31)*BT31</f>
        <v>0</v>
      </c>
      <c r="CV31">
        <f>((AH31*AV31))*BU31</f>
        <v>0.23575</v>
      </c>
      <c r="CW31">
        <f t="shared" si="4"/>
        <v>0</v>
      </c>
      <c r="CX31">
        <f t="shared" si="4"/>
        <v>0</v>
      </c>
      <c r="CY31">
        <f>S31*(BZ31/100)</f>
        <v>2049.775</v>
      </c>
      <c r="CZ31">
        <f>S31*(CA31/100)</f>
        <v>1013.625</v>
      </c>
      <c r="DN31">
        <v>100</v>
      </c>
      <c r="DO31">
        <v>64</v>
      </c>
      <c r="DP31">
        <v>1.025</v>
      </c>
      <c r="DQ31">
        <v>1</v>
      </c>
      <c r="DR31">
        <v>1</v>
      </c>
      <c r="DS31">
        <v>1</v>
      </c>
      <c r="DT31">
        <v>1</v>
      </c>
      <c r="DU31">
        <v>1003</v>
      </c>
      <c r="DV31" t="s">
        <v>37</v>
      </c>
      <c r="DW31" t="s">
        <v>37</v>
      </c>
      <c r="DX31">
        <v>1</v>
      </c>
      <c r="EE31">
        <v>15470662</v>
      </c>
      <c r="EF31">
        <v>60</v>
      </c>
      <c r="EG31" t="s">
        <v>22</v>
      </c>
      <c r="EH31">
        <v>0</v>
      </c>
      <c r="EJ31">
        <v>1</v>
      </c>
      <c r="EK31">
        <v>465</v>
      </c>
      <c r="EL31" t="s">
        <v>39</v>
      </c>
      <c r="EM31" t="s">
        <v>40</v>
      </c>
      <c r="EQ31">
        <v>64</v>
      </c>
      <c r="ER31">
        <v>4.62</v>
      </c>
      <c r="ES31">
        <v>1.75</v>
      </c>
      <c r="ET31">
        <v>0</v>
      </c>
      <c r="EU31">
        <v>0</v>
      </c>
      <c r="EV31">
        <v>2.87</v>
      </c>
      <c r="EW31">
        <v>0.23</v>
      </c>
      <c r="EX31">
        <v>0</v>
      </c>
      <c r="EY31">
        <v>0</v>
      </c>
      <c r="EZ31">
        <v>0</v>
      </c>
      <c r="FQ31">
        <v>0</v>
      </c>
      <c r="FR31">
        <f>ROUND(IF(AND(AA31=0,BI31=3),P31,0),2)</f>
        <v>0</v>
      </c>
      <c r="FS31">
        <v>0</v>
      </c>
      <c r="FX31">
        <v>91</v>
      </c>
      <c r="FY31">
        <v>45</v>
      </c>
    </row>
    <row r="33" spans="1:43" ht="12.75">
      <c r="A33" s="2">
        <v>51</v>
      </c>
      <c r="B33" s="2">
        <f>B24</f>
        <v>1</v>
      </c>
      <c r="C33" s="2">
        <f>A24</f>
        <v>4</v>
      </c>
      <c r="D33" s="2">
        <f>ROW(A24)</f>
        <v>24</v>
      </c>
      <c r="E33" s="2"/>
      <c r="F33" s="2" t="str">
        <f>IF(F24&lt;&gt;"",F24,"")</f>
        <v>Новый раздел</v>
      </c>
      <c r="G33" s="2" t="str">
        <f>IF(G24&lt;&gt;"",G24,"")</f>
        <v>ПОТОЛКИ</v>
      </c>
      <c r="H33" s="2"/>
      <c r="I33" s="2"/>
      <c r="J33" s="2"/>
      <c r="K33" s="2"/>
      <c r="L33" s="2"/>
      <c r="M33" s="2"/>
      <c r="N33" s="2"/>
      <c r="O33" s="2">
        <f aca="true" t="shared" si="6" ref="O33:Y33">ROUND(AB33,2)</f>
        <v>18808.16</v>
      </c>
      <c r="P33" s="2">
        <f t="shared" si="6"/>
        <v>6789.21</v>
      </c>
      <c r="Q33" s="2">
        <f t="shared" si="6"/>
        <v>66.94</v>
      </c>
      <c r="R33" s="2">
        <f t="shared" si="6"/>
        <v>26.64</v>
      </c>
      <c r="S33" s="2">
        <f t="shared" si="6"/>
        <v>11952.01</v>
      </c>
      <c r="T33" s="2">
        <f t="shared" si="6"/>
        <v>0</v>
      </c>
      <c r="U33" s="2">
        <f t="shared" si="6"/>
        <v>84</v>
      </c>
      <c r="V33" s="2">
        <f t="shared" si="6"/>
        <v>0</v>
      </c>
      <c r="W33" s="2">
        <f t="shared" si="6"/>
        <v>0</v>
      </c>
      <c r="X33" s="2">
        <f t="shared" si="6"/>
        <v>10876.33</v>
      </c>
      <c r="Y33" s="2">
        <f t="shared" si="6"/>
        <v>5378.41</v>
      </c>
      <c r="Z33" s="2"/>
      <c r="AA33" s="2"/>
      <c r="AB33" s="2">
        <f>ROUND(SUMIF(AA28:AA31,"=0",O28:O31),2)</f>
        <v>18808.16</v>
      </c>
      <c r="AC33" s="2">
        <f>ROUND(SUMIF(AA28:AA31,"=0",P28:P31),2)</f>
        <v>6789.21</v>
      </c>
      <c r="AD33" s="2">
        <f>ROUND(SUMIF(AA28:AA31,"=0",Q28:Q31),2)</f>
        <v>66.94</v>
      </c>
      <c r="AE33" s="2">
        <f>ROUND(SUMIF(AA28:AA31,"=0",R28:R31),2)</f>
        <v>26.64</v>
      </c>
      <c r="AF33" s="2">
        <f>ROUND(SUMIF(AA28:AA31,"=0",S28:S31),2)</f>
        <v>11952.01</v>
      </c>
      <c r="AG33" s="2">
        <f>ROUND(SUMIF(AA28:AA31,"=0",T28:T31),2)</f>
        <v>0</v>
      </c>
      <c r="AH33" s="2">
        <f>ROUND(SUMIF(AA28:AA31,"=0",U28:U31),2)</f>
        <v>84</v>
      </c>
      <c r="AI33" s="2">
        <f>ROUND(SUMIF(AA28:AA31,"=0",V28:V31),2)</f>
        <v>0</v>
      </c>
      <c r="AJ33" s="2">
        <f>ROUND(SUMIF(AA28:AA31,"=0",W28:W31),2)</f>
        <v>0</v>
      </c>
      <c r="AK33" s="2">
        <f>ROUND(SUMIF(AA28:AA31,"=0",X28:X31),2)</f>
        <v>10876.33</v>
      </c>
      <c r="AL33" s="2">
        <f>ROUND(SUMIF(AA28:AA31,"=0",Y28:Y31),2)</f>
        <v>5378.41</v>
      </c>
      <c r="AM33" s="2"/>
      <c r="AN33" s="2">
        <f>ROUND(AO33,2)</f>
        <v>0</v>
      </c>
      <c r="AO33" s="2">
        <f>ROUND(SUMIF(AA28:AA31,"=0",FQ28:FQ31),2)</f>
        <v>0</v>
      </c>
      <c r="AP33" s="2">
        <f>ROUND(AQ33,2)</f>
        <v>0</v>
      </c>
      <c r="AQ33" s="2">
        <f>ROUND(SUM(FR28:FR31),2)</f>
        <v>0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201</v>
      </c>
      <c r="F35" s="3">
        <f>Source!O33</f>
        <v>18808.16</v>
      </c>
      <c r="G35" s="3" t="s">
        <v>41</v>
      </c>
      <c r="H35" s="3" t="s">
        <v>42</v>
      </c>
      <c r="I35" s="3"/>
      <c r="J35" s="3"/>
      <c r="K35" s="3">
        <v>-201</v>
      </c>
      <c r="L35" s="3">
        <v>1</v>
      </c>
      <c r="M35" s="3">
        <v>3</v>
      </c>
      <c r="N35" s="3" t="s">
        <v>4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202</v>
      </c>
      <c r="F36" s="3">
        <f>Source!P33</f>
        <v>6789.21</v>
      </c>
      <c r="G36" s="3" t="s">
        <v>43</v>
      </c>
      <c r="H36" s="3" t="s">
        <v>44</v>
      </c>
      <c r="I36" s="3"/>
      <c r="J36" s="3"/>
      <c r="K36" s="3">
        <v>-202</v>
      </c>
      <c r="L36" s="3">
        <v>2</v>
      </c>
      <c r="M36" s="3">
        <v>3</v>
      </c>
      <c r="N36" s="3" t="s">
        <v>4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222</v>
      </c>
      <c r="F37" s="3">
        <f>Source!AN33</f>
        <v>0</v>
      </c>
      <c r="G37" s="3" t="s">
        <v>45</v>
      </c>
      <c r="H37" s="3" t="s">
        <v>46</v>
      </c>
      <c r="I37" s="3"/>
      <c r="J37" s="3"/>
      <c r="K37" s="3">
        <v>-222</v>
      </c>
      <c r="L37" s="3">
        <v>3</v>
      </c>
      <c r="M37" s="3">
        <v>3</v>
      </c>
      <c r="N37" s="3" t="s">
        <v>4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216</v>
      </c>
      <c r="F38" s="3">
        <f>Source!AP33</f>
        <v>0</v>
      </c>
      <c r="G38" s="3" t="s">
        <v>47</v>
      </c>
      <c r="H38" s="3" t="s">
        <v>48</v>
      </c>
      <c r="I38" s="3"/>
      <c r="J38" s="3"/>
      <c r="K38" s="3">
        <v>-216</v>
      </c>
      <c r="L38" s="3">
        <v>4</v>
      </c>
      <c r="M38" s="3">
        <v>3</v>
      </c>
      <c r="N38" s="3" t="s">
        <v>4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203</v>
      </c>
      <c r="F39" s="3">
        <f>Source!Q33</f>
        <v>66.94</v>
      </c>
      <c r="G39" s="3" t="s">
        <v>49</v>
      </c>
      <c r="H39" s="3" t="s">
        <v>50</v>
      </c>
      <c r="I39" s="3"/>
      <c r="J39" s="3"/>
      <c r="K39" s="3">
        <v>-203</v>
      </c>
      <c r="L39" s="3">
        <v>5</v>
      </c>
      <c r="M39" s="3">
        <v>3</v>
      </c>
      <c r="N39" s="3" t="s">
        <v>4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204</v>
      </c>
      <c r="F40" s="3">
        <f>Source!R33</f>
        <v>26.64</v>
      </c>
      <c r="G40" s="3" t="s">
        <v>51</v>
      </c>
      <c r="H40" s="3" t="s">
        <v>52</v>
      </c>
      <c r="I40" s="3"/>
      <c r="J40" s="3"/>
      <c r="K40" s="3">
        <v>-204</v>
      </c>
      <c r="L40" s="3">
        <v>6</v>
      </c>
      <c r="M40" s="3">
        <v>3</v>
      </c>
      <c r="N40" s="3" t="s">
        <v>4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205</v>
      </c>
      <c r="F41" s="3">
        <f>Source!S33</f>
        <v>11952.01</v>
      </c>
      <c r="G41" s="3" t="s">
        <v>53</v>
      </c>
      <c r="H41" s="3" t="s">
        <v>54</v>
      </c>
      <c r="I41" s="3"/>
      <c r="J41" s="3"/>
      <c r="K41" s="3">
        <v>-205</v>
      </c>
      <c r="L41" s="3">
        <v>7</v>
      </c>
      <c r="M41" s="3">
        <v>3</v>
      </c>
      <c r="N41" s="3" t="s">
        <v>4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Source!T33</f>
        <v>0</v>
      </c>
      <c r="G42" s="3" t="s">
        <v>55</v>
      </c>
      <c r="H42" s="3" t="s">
        <v>56</v>
      </c>
      <c r="I42" s="3"/>
      <c r="J42" s="3"/>
      <c r="K42" s="3">
        <v>-206</v>
      </c>
      <c r="L42" s="3">
        <v>8</v>
      </c>
      <c r="M42" s="3">
        <v>3</v>
      </c>
      <c r="N42" s="3" t="s">
        <v>4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Source!U33</f>
        <v>84</v>
      </c>
      <c r="G43" s="3" t="s">
        <v>57</v>
      </c>
      <c r="H43" s="3" t="s">
        <v>58</v>
      </c>
      <c r="I43" s="3"/>
      <c r="J43" s="3"/>
      <c r="K43" s="3">
        <v>-207</v>
      </c>
      <c r="L43" s="3">
        <v>9</v>
      </c>
      <c r="M43" s="3">
        <v>3</v>
      </c>
      <c r="N43" s="3" t="s">
        <v>4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Source!V33</f>
        <v>0</v>
      </c>
      <c r="G44" s="3" t="s">
        <v>59</v>
      </c>
      <c r="H44" s="3" t="s">
        <v>60</v>
      </c>
      <c r="I44" s="3"/>
      <c r="J44" s="3"/>
      <c r="K44" s="3">
        <v>-208</v>
      </c>
      <c r="L44" s="3">
        <v>10</v>
      </c>
      <c r="M44" s="3">
        <v>3</v>
      </c>
      <c r="N44" s="3" t="s">
        <v>4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Source!W33</f>
        <v>0</v>
      </c>
      <c r="G45" s="3" t="s">
        <v>61</v>
      </c>
      <c r="H45" s="3" t="s">
        <v>62</v>
      </c>
      <c r="I45" s="3"/>
      <c r="J45" s="3"/>
      <c r="K45" s="3">
        <v>-209</v>
      </c>
      <c r="L45" s="3">
        <v>11</v>
      </c>
      <c r="M45" s="3">
        <v>3</v>
      </c>
      <c r="N45" s="3" t="s">
        <v>4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210</v>
      </c>
      <c r="F46" s="3">
        <f>Source!X33</f>
        <v>10876.33</v>
      </c>
      <c r="G46" s="3" t="s">
        <v>63</v>
      </c>
      <c r="H46" s="3" t="s">
        <v>64</v>
      </c>
      <c r="I46" s="3"/>
      <c r="J46" s="3"/>
      <c r="K46" s="3">
        <v>-210</v>
      </c>
      <c r="L46" s="3">
        <v>12</v>
      </c>
      <c r="M46" s="3">
        <v>3</v>
      </c>
      <c r="N46" s="3" t="s">
        <v>4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211</v>
      </c>
      <c r="F47" s="3">
        <f>Source!Y33</f>
        <v>5378.41</v>
      </c>
      <c r="G47" s="3" t="s">
        <v>65</v>
      </c>
      <c r="H47" s="3" t="s">
        <v>66</v>
      </c>
      <c r="I47" s="3"/>
      <c r="J47" s="3"/>
      <c r="K47" s="3">
        <v>-211</v>
      </c>
      <c r="L47" s="3">
        <v>13</v>
      </c>
      <c r="M47" s="3">
        <v>3</v>
      </c>
      <c r="N47" s="3" t="s">
        <v>4</v>
      </c>
    </row>
    <row r="48" ht="12.75">
      <c r="G48">
        <v>0</v>
      </c>
    </row>
    <row r="49" spans="1:67" ht="12.75">
      <c r="A49" s="1">
        <v>4</v>
      </c>
      <c r="B49" s="1">
        <v>1</v>
      </c>
      <c r="C49" s="1"/>
      <c r="D49" s="1">
        <f>ROW(A62)</f>
        <v>62</v>
      </c>
      <c r="E49" s="1"/>
      <c r="F49" s="1" t="s">
        <v>14</v>
      </c>
      <c r="G49" s="1" t="s">
        <v>67</v>
      </c>
      <c r="H49" s="1"/>
      <c r="I49" s="1"/>
      <c r="J49" s="1"/>
      <c r="K49" s="1"/>
      <c r="L49" s="1"/>
      <c r="M49" s="1"/>
      <c r="N49" s="1" t="s">
        <v>4</v>
      </c>
      <c r="O49" s="1"/>
      <c r="P49" s="1"/>
      <c r="Q49" s="1"/>
      <c r="R49" s="1" t="s">
        <v>4</v>
      </c>
      <c r="S49" s="1" t="s">
        <v>4</v>
      </c>
      <c r="T49" s="1" t="s">
        <v>4</v>
      </c>
      <c r="U49" s="1" t="s">
        <v>4</v>
      </c>
      <c r="V49" s="1"/>
      <c r="W49" s="1"/>
      <c r="X49" s="1">
        <v>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>
        <v>0</v>
      </c>
      <c r="AM49" s="1"/>
      <c r="AN49" s="1"/>
      <c r="AO49" s="1" t="s">
        <v>4</v>
      </c>
      <c r="AP49" s="1" t="s">
        <v>4</v>
      </c>
      <c r="AQ49" s="1" t="s">
        <v>4</v>
      </c>
      <c r="AR49" s="1"/>
      <c r="AS49" s="1"/>
      <c r="AT49" s="1" t="s">
        <v>4</v>
      </c>
      <c r="AU49" s="1" t="s">
        <v>4</v>
      </c>
      <c r="AV49" s="1" t="s">
        <v>4</v>
      </c>
      <c r="AW49" s="1" t="s">
        <v>4</v>
      </c>
      <c r="AX49" s="1" t="s">
        <v>4</v>
      </c>
      <c r="AY49" s="1" t="s">
        <v>4</v>
      </c>
      <c r="AZ49" s="1" t="s">
        <v>4</v>
      </c>
      <c r="BA49" s="1" t="s">
        <v>4</v>
      </c>
      <c r="BB49" s="1" t="s">
        <v>4</v>
      </c>
      <c r="BC49" s="1" t="s">
        <v>4</v>
      </c>
      <c r="BD49" s="1" t="s">
        <v>4</v>
      </c>
      <c r="BE49" s="1" t="s">
        <v>68</v>
      </c>
      <c r="BF49" s="1">
        <v>0</v>
      </c>
      <c r="BG49" s="1">
        <v>0</v>
      </c>
      <c r="BH49" s="1" t="s">
        <v>4</v>
      </c>
      <c r="BI49" s="1" t="s">
        <v>4</v>
      </c>
      <c r="BJ49" s="1" t="s">
        <v>4</v>
      </c>
      <c r="BK49" s="1" t="s">
        <v>4</v>
      </c>
      <c r="BL49" s="1" t="s">
        <v>4</v>
      </c>
      <c r="BM49" s="1">
        <v>0</v>
      </c>
      <c r="BN49" s="1" t="s">
        <v>4</v>
      </c>
      <c r="BO49" s="1">
        <v>0</v>
      </c>
    </row>
    <row r="51" spans="1:43" ht="12.75">
      <c r="A51" s="2">
        <v>52</v>
      </c>
      <c r="B51" s="2">
        <f aca="true" t="shared" si="7" ref="B51:AQ51">B62</f>
        <v>1</v>
      </c>
      <c r="C51" s="2">
        <f t="shared" si="7"/>
        <v>4</v>
      </c>
      <c r="D51" s="2">
        <f t="shared" si="7"/>
        <v>49</v>
      </c>
      <c r="E51" s="2">
        <f t="shared" si="7"/>
        <v>0</v>
      </c>
      <c r="F51" s="2" t="str">
        <f t="shared" si="7"/>
        <v>Новый раздел</v>
      </c>
      <c r="G51" s="2" t="str">
        <f t="shared" si="7"/>
        <v>СТЕНЫ</v>
      </c>
      <c r="H51" s="2">
        <f t="shared" si="7"/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2">
        <f t="shared" si="7"/>
        <v>36338.8</v>
      </c>
      <c r="P51" s="2">
        <f t="shared" si="7"/>
        <v>20625.46</v>
      </c>
      <c r="Q51" s="2">
        <f t="shared" si="7"/>
        <v>62.47</v>
      </c>
      <c r="R51" s="2">
        <f t="shared" si="7"/>
        <v>24.8</v>
      </c>
      <c r="S51" s="2">
        <f t="shared" si="7"/>
        <v>15650.87</v>
      </c>
      <c r="T51" s="2">
        <f t="shared" si="7"/>
        <v>0</v>
      </c>
      <c r="U51" s="2">
        <f t="shared" si="7"/>
        <v>109.98</v>
      </c>
      <c r="V51" s="2">
        <f t="shared" si="7"/>
        <v>0</v>
      </c>
      <c r="W51" s="2">
        <f t="shared" si="7"/>
        <v>0</v>
      </c>
      <c r="X51" s="2">
        <f t="shared" si="7"/>
        <v>14242.28</v>
      </c>
      <c r="Y51" s="2">
        <f t="shared" si="7"/>
        <v>7042.9</v>
      </c>
      <c r="Z51" s="2">
        <f t="shared" si="7"/>
        <v>0</v>
      </c>
      <c r="AA51" s="2">
        <f t="shared" si="7"/>
        <v>0</v>
      </c>
      <c r="AB51" s="2">
        <f t="shared" si="7"/>
        <v>36338.8</v>
      </c>
      <c r="AC51" s="2">
        <f t="shared" si="7"/>
        <v>20625.46</v>
      </c>
      <c r="AD51" s="2">
        <f t="shared" si="7"/>
        <v>62.47</v>
      </c>
      <c r="AE51" s="2">
        <f t="shared" si="7"/>
        <v>24.8</v>
      </c>
      <c r="AF51" s="2">
        <f t="shared" si="7"/>
        <v>15650.87</v>
      </c>
      <c r="AG51" s="2">
        <f t="shared" si="7"/>
        <v>0</v>
      </c>
      <c r="AH51" s="2">
        <f t="shared" si="7"/>
        <v>109.98</v>
      </c>
      <c r="AI51" s="2">
        <f t="shared" si="7"/>
        <v>0</v>
      </c>
      <c r="AJ51" s="2">
        <f t="shared" si="7"/>
        <v>0</v>
      </c>
      <c r="AK51" s="2">
        <f t="shared" si="7"/>
        <v>14242.28</v>
      </c>
      <c r="AL51" s="2">
        <f t="shared" si="7"/>
        <v>7042.9</v>
      </c>
      <c r="AM51" s="2">
        <f t="shared" si="7"/>
        <v>0</v>
      </c>
      <c r="AN51" s="2">
        <f t="shared" si="7"/>
        <v>0</v>
      </c>
      <c r="AO51" s="2">
        <f t="shared" si="7"/>
        <v>0</v>
      </c>
      <c r="AP51" s="2">
        <f t="shared" si="7"/>
        <v>0</v>
      </c>
      <c r="AQ51" s="2">
        <f t="shared" si="7"/>
        <v>0</v>
      </c>
    </row>
    <row r="53" spans="1:181" ht="12.75">
      <c r="A53">
        <v>17</v>
      </c>
      <c r="B53">
        <v>1</v>
      </c>
      <c r="C53">
        <f>ROW(SmtRes!A17)</f>
        <v>17</v>
      </c>
      <c r="D53">
        <f>ROW(EtalonRes!A17)</f>
        <v>17</v>
      </c>
      <c r="E53" t="s">
        <v>17</v>
      </c>
      <c r="F53" t="s">
        <v>69</v>
      </c>
      <c r="G53" t="s">
        <v>70</v>
      </c>
      <c r="H53" t="s">
        <v>20</v>
      </c>
      <c r="I53">
        <v>0.47</v>
      </c>
      <c r="J53">
        <v>0</v>
      </c>
      <c r="O53">
        <f aca="true" t="shared" si="8" ref="O53:O60">ROUND(CP53,2)</f>
        <v>16329.04</v>
      </c>
      <c r="P53">
        <f aca="true" t="shared" si="9" ref="P53:P60">ROUND(CQ53*I53,2)</f>
        <v>14129.15</v>
      </c>
      <c r="Q53">
        <f aca="true" t="shared" si="10" ref="Q53:Q60">ROUND(CR53*I53,2)</f>
        <v>13.24</v>
      </c>
      <c r="R53">
        <f aca="true" t="shared" si="11" ref="R53:R60">ROUND(CS53*I53,2)</f>
        <v>5.21</v>
      </c>
      <c r="S53">
        <f aca="true" t="shared" si="12" ref="S53:S60">ROUND(CT53*I53,2)</f>
        <v>2186.65</v>
      </c>
      <c r="T53">
        <f aca="true" t="shared" si="13" ref="T53:T60">ROUND(CU53*I53,2)</f>
        <v>0</v>
      </c>
      <c r="U53">
        <f aca="true" t="shared" si="14" ref="U53:U60">CV53*I53</f>
        <v>17.008183749999997</v>
      </c>
      <c r="V53">
        <f aca="true" t="shared" si="15" ref="V53:V60">CW53*I53</f>
        <v>0</v>
      </c>
      <c r="W53">
        <f aca="true" t="shared" si="16" ref="W53:W60">ROUND(CX53*I53,2)</f>
        <v>0</v>
      </c>
      <c r="X53">
        <f aca="true" t="shared" si="17" ref="X53:Y60">ROUND(CY53,2)</f>
        <v>1989.85</v>
      </c>
      <c r="Y53">
        <f t="shared" si="17"/>
        <v>983.99</v>
      </c>
      <c r="AA53">
        <v>0</v>
      </c>
      <c r="AB53">
        <f aca="true" t="shared" si="18" ref="AB53:AB60">(AC53+AD53+AF53)</f>
        <v>3997.5535</v>
      </c>
      <c r="AC53">
        <f>(ES53)</f>
        <v>3626.3</v>
      </c>
      <c r="AD53">
        <f>((ET53*1.25))</f>
        <v>3.725</v>
      </c>
      <c r="AE53">
        <f>((EU53*1.25))</f>
        <v>0.875</v>
      </c>
      <c r="AF53">
        <f>((EV53*1.15))</f>
        <v>367.52849999999995</v>
      </c>
      <c r="AG53">
        <f>(AP53)</f>
        <v>0</v>
      </c>
      <c r="AH53">
        <f>((EW53*1.15))</f>
        <v>35.305</v>
      </c>
      <c r="AI53">
        <f>((EX53*1.25))</f>
        <v>0</v>
      </c>
      <c r="AJ53">
        <f>(AS53)</f>
        <v>0</v>
      </c>
      <c r="AK53">
        <v>3948.8700000000003</v>
      </c>
      <c r="AL53">
        <v>3626.3</v>
      </c>
      <c r="AM53">
        <v>2.98</v>
      </c>
      <c r="AN53">
        <v>0.7</v>
      </c>
      <c r="AO53">
        <v>319.59</v>
      </c>
      <c r="AP53">
        <v>0</v>
      </c>
      <c r="AQ53">
        <v>30.7</v>
      </c>
      <c r="AR53">
        <v>0</v>
      </c>
      <c r="AS53">
        <v>0</v>
      </c>
      <c r="AT53">
        <v>91</v>
      </c>
      <c r="AU53">
        <v>45</v>
      </c>
      <c r="AV53">
        <v>1.025</v>
      </c>
      <c r="AW53">
        <v>1</v>
      </c>
      <c r="AX53">
        <v>1</v>
      </c>
      <c r="AY53">
        <v>1</v>
      </c>
      <c r="AZ53">
        <v>12.35</v>
      </c>
      <c r="BA53">
        <v>12.35</v>
      </c>
      <c r="BB53">
        <v>7.38</v>
      </c>
      <c r="BC53">
        <v>8.29</v>
      </c>
      <c r="BH53">
        <v>0</v>
      </c>
      <c r="BI53">
        <v>1</v>
      </c>
      <c r="BJ53" t="s">
        <v>71</v>
      </c>
      <c r="BM53">
        <v>115</v>
      </c>
      <c r="BN53">
        <v>0</v>
      </c>
      <c r="BO53" t="s">
        <v>69</v>
      </c>
      <c r="BP53">
        <v>1</v>
      </c>
      <c r="BQ53">
        <v>30</v>
      </c>
      <c r="BR53">
        <v>0</v>
      </c>
      <c r="BS53">
        <v>12.35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91</v>
      </c>
      <c r="CA53">
        <v>45</v>
      </c>
      <c r="CF53">
        <v>0</v>
      </c>
      <c r="CG53">
        <v>0</v>
      </c>
      <c r="CM53">
        <v>0</v>
      </c>
      <c r="CO53">
        <v>0</v>
      </c>
      <c r="CP53">
        <f aca="true" t="shared" si="19" ref="CP53:CP60">(P53+Q53+S53)</f>
        <v>16329.039999999999</v>
      </c>
      <c r="CQ53">
        <f aca="true" t="shared" si="20" ref="CQ53:CQ60">((AC53*AW53))*BC53</f>
        <v>30062.027</v>
      </c>
      <c r="CR53">
        <f aca="true" t="shared" si="21" ref="CR53:CR60">((AD53*AV53))*BB53</f>
        <v>28.177762499999996</v>
      </c>
      <c r="CS53">
        <f aca="true" t="shared" si="22" ref="CS53:CS60">((AE53*AV53))*BS53</f>
        <v>11.076406249999998</v>
      </c>
      <c r="CT53">
        <f aca="true" t="shared" si="23" ref="CT53:CT60">((AF53*AV53))*BA53</f>
        <v>4652.451399374999</v>
      </c>
      <c r="CU53">
        <f aca="true" t="shared" si="24" ref="CU53:CU60">(AG53)*BT53</f>
        <v>0</v>
      </c>
      <c r="CV53">
        <f aca="true" t="shared" si="25" ref="CV53:CV60">((AH53*AV53))*BU53</f>
        <v>36.187625</v>
      </c>
      <c r="CW53">
        <f aca="true" t="shared" si="26" ref="CW53:CX60">(AI53)*BV53</f>
        <v>0</v>
      </c>
      <c r="CX53">
        <f t="shared" si="26"/>
        <v>0</v>
      </c>
      <c r="CY53">
        <f aca="true" t="shared" si="27" ref="CY53:CY60">S53*(BZ53/100)</f>
        <v>1989.8515000000002</v>
      </c>
      <c r="CZ53">
        <f aca="true" t="shared" si="28" ref="CZ53:CZ60">S53*(CA53/100)</f>
        <v>983.9925000000001</v>
      </c>
      <c r="DE53" t="s">
        <v>72</v>
      </c>
      <c r="DF53" t="s">
        <v>72</v>
      </c>
      <c r="DG53" t="s">
        <v>73</v>
      </c>
      <c r="DI53" t="s">
        <v>73</v>
      </c>
      <c r="DJ53" t="s">
        <v>72</v>
      </c>
      <c r="DN53">
        <v>100</v>
      </c>
      <c r="DO53">
        <v>64</v>
      </c>
      <c r="DP53">
        <v>1.025</v>
      </c>
      <c r="DQ53">
        <v>1</v>
      </c>
      <c r="DR53">
        <v>1</v>
      </c>
      <c r="DS53">
        <v>1</v>
      </c>
      <c r="DT53">
        <v>1</v>
      </c>
      <c r="DU53">
        <v>1005</v>
      </c>
      <c r="DV53" t="s">
        <v>20</v>
      </c>
      <c r="DW53" t="s">
        <v>20</v>
      </c>
      <c r="DX53">
        <v>100</v>
      </c>
      <c r="EE53">
        <v>15470312</v>
      </c>
      <c r="EF53">
        <v>30</v>
      </c>
      <c r="EG53" t="s">
        <v>74</v>
      </c>
      <c r="EH53">
        <v>0</v>
      </c>
      <c r="EJ53">
        <v>1</v>
      </c>
      <c r="EK53">
        <v>115</v>
      </c>
      <c r="EL53" t="s">
        <v>75</v>
      </c>
      <c r="EM53" t="s">
        <v>76</v>
      </c>
      <c r="EQ53">
        <v>64</v>
      </c>
      <c r="ER53">
        <v>3948.87</v>
      </c>
      <c r="ES53">
        <v>3626.3</v>
      </c>
      <c r="ET53">
        <v>2.98</v>
      </c>
      <c r="EU53">
        <v>0.7</v>
      </c>
      <c r="EV53">
        <v>319.59</v>
      </c>
      <c r="EW53">
        <v>30.7</v>
      </c>
      <c r="EX53">
        <v>0</v>
      </c>
      <c r="EY53">
        <v>0</v>
      </c>
      <c r="EZ53">
        <v>0</v>
      </c>
      <c r="FQ53">
        <v>0</v>
      </c>
      <c r="FR53">
        <f aca="true" t="shared" si="29" ref="FR53:FR60">ROUND(IF(AND(AA53=0,BI53=3),P53,0),2)</f>
        <v>0</v>
      </c>
      <c r="FS53">
        <v>0</v>
      </c>
      <c r="FX53">
        <v>91</v>
      </c>
      <c r="FY53">
        <v>45</v>
      </c>
    </row>
    <row r="54" spans="1:181" ht="12.75">
      <c r="A54">
        <v>17</v>
      </c>
      <c r="B54">
        <v>1</v>
      </c>
      <c r="C54">
        <f>ROW(SmtRes!A26)</f>
        <v>26</v>
      </c>
      <c r="D54">
        <f>ROW(EtalonRes!A26)</f>
        <v>26</v>
      </c>
      <c r="E54" t="s">
        <v>34</v>
      </c>
      <c r="F54" t="s">
        <v>77</v>
      </c>
      <c r="G54" t="s">
        <v>78</v>
      </c>
      <c r="H54" t="s">
        <v>20</v>
      </c>
      <c r="I54">
        <v>1.46</v>
      </c>
      <c r="J54">
        <v>0</v>
      </c>
      <c r="O54">
        <f t="shared" si="8"/>
        <v>5931.09</v>
      </c>
      <c r="P54">
        <f t="shared" si="9"/>
        <v>379.47</v>
      </c>
      <c r="Q54">
        <f t="shared" si="10"/>
        <v>49.23</v>
      </c>
      <c r="R54">
        <f t="shared" si="11"/>
        <v>19.59</v>
      </c>
      <c r="S54">
        <f t="shared" si="12"/>
        <v>5502.39</v>
      </c>
      <c r="T54">
        <f t="shared" si="13"/>
        <v>0</v>
      </c>
      <c r="U54">
        <f t="shared" si="14"/>
        <v>39.357949999999995</v>
      </c>
      <c r="V54">
        <f t="shared" si="15"/>
        <v>0</v>
      </c>
      <c r="W54">
        <f t="shared" si="16"/>
        <v>0</v>
      </c>
      <c r="X54">
        <f t="shared" si="17"/>
        <v>5007.17</v>
      </c>
      <c r="Y54">
        <f t="shared" si="17"/>
        <v>2476.08</v>
      </c>
      <c r="AA54">
        <v>0</v>
      </c>
      <c r="AB54">
        <f t="shared" si="18"/>
        <v>431.5</v>
      </c>
      <c r="AC54">
        <f>(ES54)</f>
        <v>129.31</v>
      </c>
      <c r="AD54">
        <f>(ET54)</f>
        <v>4.47</v>
      </c>
      <c r="AE54">
        <f>(EU54)</f>
        <v>1.06</v>
      </c>
      <c r="AF54">
        <f>(EV54)</f>
        <v>297.72</v>
      </c>
      <c r="AG54">
        <f>(AP54)</f>
        <v>0</v>
      </c>
      <c r="AH54">
        <f>(EW54)</f>
        <v>26.3</v>
      </c>
      <c r="AI54">
        <f>(EX54)</f>
        <v>0</v>
      </c>
      <c r="AJ54">
        <f>(AS54)</f>
        <v>0</v>
      </c>
      <c r="AK54">
        <v>431.5</v>
      </c>
      <c r="AL54">
        <v>129.31</v>
      </c>
      <c r="AM54">
        <v>4.47</v>
      </c>
      <c r="AN54">
        <v>1.06</v>
      </c>
      <c r="AO54">
        <v>297.72</v>
      </c>
      <c r="AP54">
        <v>0</v>
      </c>
      <c r="AQ54">
        <v>26.3</v>
      </c>
      <c r="AR54">
        <v>0</v>
      </c>
      <c r="AS54">
        <v>0</v>
      </c>
      <c r="AT54">
        <v>91</v>
      </c>
      <c r="AU54">
        <v>45</v>
      </c>
      <c r="AV54">
        <v>1.025</v>
      </c>
      <c r="AW54">
        <v>1</v>
      </c>
      <c r="AX54">
        <v>1</v>
      </c>
      <c r="AY54">
        <v>1</v>
      </c>
      <c r="AZ54">
        <v>12.35</v>
      </c>
      <c r="BA54">
        <v>12.35</v>
      </c>
      <c r="BB54">
        <v>7.36</v>
      </c>
      <c r="BC54">
        <v>2.01</v>
      </c>
      <c r="BH54">
        <v>0</v>
      </c>
      <c r="BI54">
        <v>1</v>
      </c>
      <c r="BJ54" t="s">
        <v>79</v>
      </c>
      <c r="BM54">
        <v>478</v>
      </c>
      <c r="BN54">
        <v>0</v>
      </c>
      <c r="BO54" t="s">
        <v>77</v>
      </c>
      <c r="BP54">
        <v>1</v>
      </c>
      <c r="BQ54">
        <v>60</v>
      </c>
      <c r="BR54">
        <v>0</v>
      </c>
      <c r="BS54">
        <v>12.35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91</v>
      </c>
      <c r="CA54">
        <v>45</v>
      </c>
      <c r="CF54">
        <v>0</v>
      </c>
      <c r="CG54">
        <v>0</v>
      </c>
      <c r="CM54">
        <v>0</v>
      </c>
      <c r="CO54">
        <v>0</v>
      </c>
      <c r="CP54">
        <f t="shared" si="19"/>
        <v>5931.09</v>
      </c>
      <c r="CQ54">
        <f t="shared" si="20"/>
        <v>259.9131</v>
      </c>
      <c r="CR54">
        <f t="shared" si="21"/>
        <v>33.72168</v>
      </c>
      <c r="CS54">
        <f t="shared" si="22"/>
        <v>13.418275</v>
      </c>
      <c r="CT54">
        <f t="shared" si="23"/>
        <v>3768.76305</v>
      </c>
      <c r="CU54">
        <f t="shared" si="24"/>
        <v>0</v>
      </c>
      <c r="CV54">
        <f t="shared" si="25"/>
        <v>26.9575</v>
      </c>
      <c r="CW54">
        <f t="shared" si="26"/>
        <v>0</v>
      </c>
      <c r="CX54">
        <f t="shared" si="26"/>
        <v>0</v>
      </c>
      <c r="CY54">
        <f t="shared" si="27"/>
        <v>5007.174900000001</v>
      </c>
      <c r="CZ54">
        <f t="shared" si="28"/>
        <v>2476.0755000000004</v>
      </c>
      <c r="DN54">
        <v>100</v>
      </c>
      <c r="DO54">
        <v>64</v>
      </c>
      <c r="DP54">
        <v>1.025</v>
      </c>
      <c r="DQ54">
        <v>1</v>
      </c>
      <c r="DR54">
        <v>1</v>
      </c>
      <c r="DS54">
        <v>1</v>
      </c>
      <c r="DT54">
        <v>1</v>
      </c>
      <c r="DU54">
        <v>1005</v>
      </c>
      <c r="DV54" t="s">
        <v>20</v>
      </c>
      <c r="DW54" t="s">
        <v>20</v>
      </c>
      <c r="DX54">
        <v>100</v>
      </c>
      <c r="EE54">
        <v>15470675</v>
      </c>
      <c r="EF54">
        <v>60</v>
      </c>
      <c r="EG54" t="s">
        <v>22</v>
      </c>
      <c r="EH54">
        <v>0</v>
      </c>
      <c r="EJ54">
        <v>1</v>
      </c>
      <c r="EK54">
        <v>478</v>
      </c>
      <c r="EL54" t="s">
        <v>23</v>
      </c>
      <c r="EM54" t="s">
        <v>24</v>
      </c>
      <c r="EQ54">
        <v>64</v>
      </c>
      <c r="ER54">
        <v>431.5</v>
      </c>
      <c r="ES54">
        <v>129.31</v>
      </c>
      <c r="ET54">
        <v>4.47</v>
      </c>
      <c r="EU54">
        <v>1.06</v>
      </c>
      <c r="EV54">
        <v>297.72</v>
      </c>
      <c r="EW54">
        <v>26.3</v>
      </c>
      <c r="EX54">
        <v>0</v>
      </c>
      <c r="EY54">
        <v>0</v>
      </c>
      <c r="EZ54">
        <v>0</v>
      </c>
      <c r="FQ54">
        <v>0</v>
      </c>
      <c r="FR54">
        <f t="shared" si="29"/>
        <v>0</v>
      </c>
      <c r="FS54">
        <v>0</v>
      </c>
      <c r="FX54">
        <v>91</v>
      </c>
      <c r="FY54">
        <v>45</v>
      </c>
    </row>
    <row r="55" spans="1:181" ht="12.75">
      <c r="A55">
        <v>18</v>
      </c>
      <c r="B55">
        <v>1</v>
      </c>
      <c r="C55">
        <v>22</v>
      </c>
      <c r="E55" t="s">
        <v>80</v>
      </c>
      <c r="F55" t="s">
        <v>26</v>
      </c>
      <c r="G55" t="s">
        <v>27</v>
      </c>
      <c r="H55" t="s">
        <v>28</v>
      </c>
      <c r="I55">
        <f>I54*J55</f>
        <v>0.09344</v>
      </c>
      <c r="J55">
        <v>0.064</v>
      </c>
      <c r="O55">
        <f t="shared" si="8"/>
        <v>834.7</v>
      </c>
      <c r="P55">
        <f t="shared" si="9"/>
        <v>834.7</v>
      </c>
      <c r="Q55">
        <f t="shared" si="10"/>
        <v>0</v>
      </c>
      <c r="R55">
        <f t="shared" si="11"/>
        <v>0</v>
      </c>
      <c r="S55">
        <f t="shared" si="12"/>
        <v>0</v>
      </c>
      <c r="T55">
        <f t="shared" si="13"/>
        <v>0</v>
      </c>
      <c r="U55">
        <f t="shared" si="14"/>
        <v>0</v>
      </c>
      <c r="V55">
        <f t="shared" si="15"/>
        <v>0</v>
      </c>
      <c r="W55">
        <f t="shared" si="16"/>
        <v>0</v>
      </c>
      <c r="X55">
        <f t="shared" si="17"/>
        <v>0</v>
      </c>
      <c r="Y55">
        <f t="shared" si="17"/>
        <v>0</v>
      </c>
      <c r="AA55">
        <v>0</v>
      </c>
      <c r="AB55">
        <f t="shared" si="18"/>
        <v>2278.84</v>
      </c>
      <c r="AC55">
        <f aca="true" t="shared" si="30" ref="AC55:AJ56">AL55</f>
        <v>2278.84</v>
      </c>
      <c r="AD55">
        <f t="shared" si="30"/>
        <v>0</v>
      </c>
      <c r="AE55">
        <f t="shared" si="30"/>
        <v>0</v>
      </c>
      <c r="AF55">
        <f t="shared" si="30"/>
        <v>0</v>
      </c>
      <c r="AG55">
        <f t="shared" si="30"/>
        <v>0</v>
      </c>
      <c r="AH55">
        <f t="shared" si="30"/>
        <v>0</v>
      </c>
      <c r="AI55">
        <f t="shared" si="30"/>
        <v>0</v>
      </c>
      <c r="AJ55">
        <f t="shared" si="30"/>
        <v>0</v>
      </c>
      <c r="AK55">
        <v>2278.84</v>
      </c>
      <c r="AL55">
        <v>2278.84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1.025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3.92</v>
      </c>
      <c r="BH55">
        <v>3</v>
      </c>
      <c r="BI55">
        <v>1</v>
      </c>
      <c r="BJ55" t="s">
        <v>29</v>
      </c>
      <c r="BM55">
        <v>478</v>
      </c>
      <c r="BN55">
        <v>0</v>
      </c>
      <c r="BO55" t="s">
        <v>26</v>
      </c>
      <c r="BP55">
        <v>1</v>
      </c>
      <c r="BQ55">
        <v>60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0</v>
      </c>
      <c r="CA55">
        <v>0</v>
      </c>
      <c r="CF55">
        <v>0</v>
      </c>
      <c r="CG55">
        <v>0</v>
      </c>
      <c r="CM55">
        <v>0</v>
      </c>
      <c r="CO55">
        <v>0</v>
      </c>
      <c r="CP55">
        <f t="shared" si="19"/>
        <v>834.7</v>
      </c>
      <c r="CQ55">
        <f t="shared" si="20"/>
        <v>8933.052800000001</v>
      </c>
      <c r="CR55">
        <f t="shared" si="21"/>
        <v>0</v>
      </c>
      <c r="CS55">
        <f t="shared" si="22"/>
        <v>0</v>
      </c>
      <c r="CT55">
        <f t="shared" si="23"/>
        <v>0</v>
      </c>
      <c r="CU55">
        <f t="shared" si="24"/>
        <v>0</v>
      </c>
      <c r="CV55">
        <f t="shared" si="25"/>
        <v>0</v>
      </c>
      <c r="CW55">
        <f t="shared" si="26"/>
        <v>0</v>
      </c>
      <c r="CX55">
        <f t="shared" si="26"/>
        <v>0</v>
      </c>
      <c r="CY55">
        <f t="shared" si="27"/>
        <v>0</v>
      </c>
      <c r="CZ55">
        <f t="shared" si="28"/>
        <v>0</v>
      </c>
      <c r="DN55">
        <v>100</v>
      </c>
      <c r="DO55">
        <v>64</v>
      </c>
      <c r="DP55">
        <v>1.025</v>
      </c>
      <c r="DQ55">
        <v>1</v>
      </c>
      <c r="DR55">
        <v>1</v>
      </c>
      <c r="DS55">
        <v>1</v>
      </c>
      <c r="DT55">
        <v>1</v>
      </c>
      <c r="DU55">
        <v>1009</v>
      </c>
      <c r="DV55" t="s">
        <v>28</v>
      </c>
      <c r="DW55" t="s">
        <v>28</v>
      </c>
      <c r="DX55">
        <v>1000</v>
      </c>
      <c r="EE55">
        <v>15470675</v>
      </c>
      <c r="EF55">
        <v>60</v>
      </c>
      <c r="EG55" t="s">
        <v>22</v>
      </c>
      <c r="EH55">
        <v>0</v>
      </c>
      <c r="EJ55">
        <v>1</v>
      </c>
      <c r="EK55">
        <v>478</v>
      </c>
      <c r="EL55" t="s">
        <v>23</v>
      </c>
      <c r="EM55" t="s">
        <v>24</v>
      </c>
      <c r="EQ55">
        <v>0</v>
      </c>
      <c r="ER55">
        <v>2278.84</v>
      </c>
      <c r="ES55">
        <v>2278.84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0</v>
      </c>
      <c r="FQ55">
        <v>0</v>
      </c>
      <c r="FR55">
        <f t="shared" si="29"/>
        <v>0</v>
      </c>
      <c r="FS55">
        <v>0</v>
      </c>
      <c r="FX55">
        <v>0</v>
      </c>
      <c r="FY55">
        <v>0</v>
      </c>
    </row>
    <row r="56" spans="1:181" ht="12.75">
      <c r="A56">
        <v>18</v>
      </c>
      <c r="B56">
        <v>1</v>
      </c>
      <c r="C56">
        <v>24</v>
      </c>
      <c r="E56" t="s">
        <v>81</v>
      </c>
      <c r="F56" t="s">
        <v>31</v>
      </c>
      <c r="G56" t="s">
        <v>32</v>
      </c>
      <c r="H56" t="s">
        <v>28</v>
      </c>
      <c r="I56">
        <f>I54*J56</f>
        <v>0.09782</v>
      </c>
      <c r="J56">
        <v>0.067</v>
      </c>
      <c r="O56">
        <f t="shared" si="8"/>
        <v>3190.8</v>
      </c>
      <c r="P56">
        <f t="shared" si="9"/>
        <v>3190.8</v>
      </c>
      <c r="Q56">
        <f t="shared" si="10"/>
        <v>0</v>
      </c>
      <c r="R56">
        <f t="shared" si="11"/>
        <v>0</v>
      </c>
      <c r="S56">
        <f t="shared" si="12"/>
        <v>0</v>
      </c>
      <c r="T56">
        <f t="shared" si="13"/>
        <v>0</v>
      </c>
      <c r="U56">
        <f t="shared" si="14"/>
        <v>0</v>
      </c>
      <c r="V56">
        <f t="shared" si="15"/>
        <v>0</v>
      </c>
      <c r="W56">
        <f t="shared" si="16"/>
        <v>0</v>
      </c>
      <c r="X56">
        <f t="shared" si="17"/>
        <v>0</v>
      </c>
      <c r="Y56">
        <f t="shared" si="17"/>
        <v>0</v>
      </c>
      <c r="AA56">
        <v>0</v>
      </c>
      <c r="AB56">
        <f t="shared" si="18"/>
        <v>22652.13</v>
      </c>
      <c r="AC56">
        <f t="shared" si="30"/>
        <v>22652.13</v>
      </c>
      <c r="AD56">
        <f t="shared" si="30"/>
        <v>0</v>
      </c>
      <c r="AE56">
        <f t="shared" si="30"/>
        <v>0</v>
      </c>
      <c r="AF56">
        <f t="shared" si="30"/>
        <v>0</v>
      </c>
      <c r="AG56">
        <f t="shared" si="30"/>
        <v>0</v>
      </c>
      <c r="AH56">
        <f t="shared" si="30"/>
        <v>0</v>
      </c>
      <c r="AI56">
        <f t="shared" si="30"/>
        <v>0</v>
      </c>
      <c r="AJ56">
        <f t="shared" si="30"/>
        <v>0</v>
      </c>
      <c r="AK56">
        <v>22652.13</v>
      </c>
      <c r="AL56">
        <v>22652.13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1.025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1.44</v>
      </c>
      <c r="BH56">
        <v>3</v>
      </c>
      <c r="BI56">
        <v>1</v>
      </c>
      <c r="BJ56" t="s">
        <v>33</v>
      </c>
      <c r="BM56">
        <v>478</v>
      </c>
      <c r="BN56">
        <v>0</v>
      </c>
      <c r="BO56" t="s">
        <v>31</v>
      </c>
      <c r="BP56">
        <v>1</v>
      </c>
      <c r="BQ56">
        <v>60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0</v>
      </c>
      <c r="CA56">
        <v>0</v>
      </c>
      <c r="CF56">
        <v>0</v>
      </c>
      <c r="CG56">
        <v>0</v>
      </c>
      <c r="CM56">
        <v>0</v>
      </c>
      <c r="CO56">
        <v>0</v>
      </c>
      <c r="CP56">
        <f t="shared" si="19"/>
        <v>3190.8</v>
      </c>
      <c r="CQ56">
        <f t="shared" si="20"/>
        <v>32619.0672</v>
      </c>
      <c r="CR56">
        <f t="shared" si="21"/>
        <v>0</v>
      </c>
      <c r="CS56">
        <f t="shared" si="22"/>
        <v>0</v>
      </c>
      <c r="CT56">
        <f t="shared" si="23"/>
        <v>0</v>
      </c>
      <c r="CU56">
        <f t="shared" si="24"/>
        <v>0</v>
      </c>
      <c r="CV56">
        <f t="shared" si="25"/>
        <v>0</v>
      </c>
      <c r="CW56">
        <f t="shared" si="26"/>
        <v>0</v>
      </c>
      <c r="CX56">
        <f t="shared" si="26"/>
        <v>0</v>
      </c>
      <c r="CY56">
        <f t="shared" si="27"/>
        <v>0</v>
      </c>
      <c r="CZ56">
        <f t="shared" si="28"/>
        <v>0</v>
      </c>
      <c r="DN56">
        <v>100</v>
      </c>
      <c r="DO56">
        <v>64</v>
      </c>
      <c r="DP56">
        <v>1.025</v>
      </c>
      <c r="DQ56">
        <v>1</v>
      </c>
      <c r="DR56">
        <v>1</v>
      </c>
      <c r="DS56">
        <v>1</v>
      </c>
      <c r="DT56">
        <v>1</v>
      </c>
      <c r="DU56">
        <v>1009</v>
      </c>
      <c r="DV56" t="s">
        <v>28</v>
      </c>
      <c r="DW56" t="s">
        <v>28</v>
      </c>
      <c r="DX56">
        <v>1000</v>
      </c>
      <c r="EE56">
        <v>15470675</v>
      </c>
      <c r="EF56">
        <v>60</v>
      </c>
      <c r="EG56" t="s">
        <v>22</v>
      </c>
      <c r="EH56">
        <v>0</v>
      </c>
      <c r="EJ56">
        <v>1</v>
      </c>
      <c r="EK56">
        <v>478</v>
      </c>
      <c r="EL56" t="s">
        <v>23</v>
      </c>
      <c r="EM56" t="s">
        <v>24</v>
      </c>
      <c r="EQ56">
        <v>0</v>
      </c>
      <c r="ER56">
        <v>22652.13</v>
      </c>
      <c r="ES56">
        <v>22652.13</v>
      </c>
      <c r="ET56">
        <v>0</v>
      </c>
      <c r="EU56">
        <v>0</v>
      </c>
      <c r="EV56">
        <v>0</v>
      </c>
      <c r="EW56">
        <v>0</v>
      </c>
      <c r="EX56">
        <v>0</v>
      </c>
      <c r="EZ56">
        <v>0</v>
      </c>
      <c r="FQ56">
        <v>0</v>
      </c>
      <c r="FR56">
        <f t="shared" si="29"/>
        <v>0</v>
      </c>
      <c r="FS56">
        <v>0</v>
      </c>
      <c r="FX56">
        <v>0</v>
      </c>
      <c r="FY56">
        <v>0</v>
      </c>
    </row>
    <row r="57" spans="1:181" ht="12.75">
      <c r="A57">
        <v>17</v>
      </c>
      <c r="B57">
        <v>1</v>
      </c>
      <c r="C57">
        <f>ROW(SmtRes!A29)</f>
        <v>29</v>
      </c>
      <c r="D57">
        <f>ROW(EtalonRes!A29)</f>
        <v>29</v>
      </c>
      <c r="E57" t="s">
        <v>82</v>
      </c>
      <c r="F57" t="s">
        <v>83</v>
      </c>
      <c r="G57" t="s">
        <v>84</v>
      </c>
      <c r="H57" t="s">
        <v>20</v>
      </c>
      <c r="I57">
        <v>0.05</v>
      </c>
      <c r="J57">
        <v>0</v>
      </c>
      <c r="O57">
        <f t="shared" si="8"/>
        <v>187.81</v>
      </c>
      <c r="P57">
        <f t="shared" si="9"/>
        <v>53.42</v>
      </c>
      <c r="Q57">
        <f t="shared" si="10"/>
        <v>0</v>
      </c>
      <c r="R57">
        <f t="shared" si="11"/>
        <v>0</v>
      </c>
      <c r="S57">
        <f t="shared" si="12"/>
        <v>134.39</v>
      </c>
      <c r="T57">
        <f t="shared" si="13"/>
        <v>0</v>
      </c>
      <c r="U57">
        <f t="shared" si="14"/>
        <v>0.9253187499999997</v>
      </c>
      <c r="V57">
        <f t="shared" si="15"/>
        <v>0</v>
      </c>
      <c r="W57">
        <f t="shared" si="16"/>
        <v>0</v>
      </c>
      <c r="X57">
        <f t="shared" si="17"/>
        <v>122.29</v>
      </c>
      <c r="Y57">
        <f t="shared" si="17"/>
        <v>60.48</v>
      </c>
      <c r="AA57">
        <v>0</v>
      </c>
      <c r="AB57">
        <f t="shared" si="18"/>
        <v>1149.5945</v>
      </c>
      <c r="AC57">
        <f>(ES57)</f>
        <v>937.27</v>
      </c>
      <c r="AD57">
        <f>((ET57*1.25))</f>
        <v>0</v>
      </c>
      <c r="AE57">
        <f>((EU57*1.25))</f>
        <v>0</v>
      </c>
      <c r="AF57">
        <f>((EV57*1.15))</f>
        <v>212.32449999999997</v>
      </c>
      <c r="AG57">
        <f>(AP57)</f>
        <v>0</v>
      </c>
      <c r="AH57">
        <f>((EW57*1.15))</f>
        <v>18.054999999999996</v>
      </c>
      <c r="AI57">
        <f>((EX57*1.25))</f>
        <v>0</v>
      </c>
      <c r="AJ57">
        <f>(AS57)</f>
        <v>0</v>
      </c>
      <c r="AK57">
        <v>1121.9</v>
      </c>
      <c r="AL57">
        <v>937.27</v>
      </c>
      <c r="AM57">
        <v>0</v>
      </c>
      <c r="AN57">
        <v>0</v>
      </c>
      <c r="AO57">
        <v>184.63</v>
      </c>
      <c r="AP57">
        <v>0</v>
      </c>
      <c r="AQ57">
        <v>15.7</v>
      </c>
      <c r="AR57">
        <v>0</v>
      </c>
      <c r="AS57">
        <v>0</v>
      </c>
      <c r="AT57">
        <v>91</v>
      </c>
      <c r="AU57">
        <v>45</v>
      </c>
      <c r="AV57">
        <v>1.025</v>
      </c>
      <c r="AW57">
        <v>1</v>
      </c>
      <c r="AX57">
        <v>1</v>
      </c>
      <c r="AY57">
        <v>1</v>
      </c>
      <c r="AZ57">
        <v>12.35</v>
      </c>
      <c r="BA57">
        <v>12.35</v>
      </c>
      <c r="BB57">
        <v>1</v>
      </c>
      <c r="BC57">
        <v>1.14</v>
      </c>
      <c r="BH57">
        <v>0</v>
      </c>
      <c r="BI57">
        <v>1</v>
      </c>
      <c r="BJ57" t="s">
        <v>85</v>
      </c>
      <c r="BM57">
        <v>117</v>
      </c>
      <c r="BN57">
        <v>0</v>
      </c>
      <c r="BO57" t="s">
        <v>83</v>
      </c>
      <c r="BP57">
        <v>1</v>
      </c>
      <c r="BQ57">
        <v>30</v>
      </c>
      <c r="BR57">
        <v>0</v>
      </c>
      <c r="BS57">
        <v>12.35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91</v>
      </c>
      <c r="CA57">
        <v>45</v>
      </c>
      <c r="CF57">
        <v>0</v>
      </c>
      <c r="CG57">
        <v>0</v>
      </c>
      <c r="CM57">
        <v>0</v>
      </c>
      <c r="CO57">
        <v>0</v>
      </c>
      <c r="CP57">
        <f t="shared" si="19"/>
        <v>187.81</v>
      </c>
      <c r="CQ57">
        <f t="shared" si="20"/>
        <v>1068.4877999999999</v>
      </c>
      <c r="CR57">
        <f t="shared" si="21"/>
        <v>0</v>
      </c>
      <c r="CS57">
        <f t="shared" si="22"/>
        <v>0</v>
      </c>
      <c r="CT57">
        <f t="shared" si="23"/>
        <v>2687.7627643749993</v>
      </c>
      <c r="CU57">
        <f t="shared" si="24"/>
        <v>0</v>
      </c>
      <c r="CV57">
        <f t="shared" si="25"/>
        <v>18.506374999999995</v>
      </c>
      <c r="CW57">
        <f t="shared" si="26"/>
        <v>0</v>
      </c>
      <c r="CX57">
        <f t="shared" si="26"/>
        <v>0</v>
      </c>
      <c r="CY57">
        <f t="shared" si="27"/>
        <v>122.2949</v>
      </c>
      <c r="CZ57">
        <f t="shared" si="28"/>
        <v>60.4755</v>
      </c>
      <c r="DE57" t="s">
        <v>72</v>
      </c>
      <c r="DF57" t="s">
        <v>72</v>
      </c>
      <c r="DG57" t="s">
        <v>73</v>
      </c>
      <c r="DI57" t="s">
        <v>73</v>
      </c>
      <c r="DJ57" t="s">
        <v>72</v>
      </c>
      <c r="DN57">
        <v>100</v>
      </c>
      <c r="DO57">
        <v>64</v>
      </c>
      <c r="DP57">
        <v>1.025</v>
      </c>
      <c r="DQ57">
        <v>1</v>
      </c>
      <c r="DR57">
        <v>1</v>
      </c>
      <c r="DS57">
        <v>1</v>
      </c>
      <c r="DT57">
        <v>1</v>
      </c>
      <c r="DU57">
        <v>1005</v>
      </c>
      <c r="DV57" t="s">
        <v>20</v>
      </c>
      <c r="DW57" t="s">
        <v>20</v>
      </c>
      <c r="DX57">
        <v>100</v>
      </c>
      <c r="EE57">
        <v>15470314</v>
      </c>
      <c r="EF57">
        <v>30</v>
      </c>
      <c r="EG57" t="s">
        <v>74</v>
      </c>
      <c r="EH57">
        <v>0</v>
      </c>
      <c r="EJ57">
        <v>1</v>
      </c>
      <c r="EK57">
        <v>117</v>
      </c>
      <c r="EL57" t="s">
        <v>86</v>
      </c>
      <c r="EM57" t="s">
        <v>87</v>
      </c>
      <c r="EQ57">
        <v>64</v>
      </c>
      <c r="ER57">
        <v>1121.9</v>
      </c>
      <c r="ES57">
        <v>937.27</v>
      </c>
      <c r="ET57">
        <v>0</v>
      </c>
      <c r="EU57">
        <v>0</v>
      </c>
      <c r="EV57">
        <v>184.63</v>
      </c>
      <c r="EW57">
        <v>15.7</v>
      </c>
      <c r="EX57">
        <v>0</v>
      </c>
      <c r="EY57">
        <v>0</v>
      </c>
      <c r="EZ57">
        <v>0</v>
      </c>
      <c r="FQ57">
        <v>0</v>
      </c>
      <c r="FR57">
        <f t="shared" si="29"/>
        <v>0</v>
      </c>
      <c r="FS57">
        <v>0</v>
      </c>
      <c r="FX57">
        <v>91</v>
      </c>
      <c r="FY57">
        <v>45</v>
      </c>
    </row>
    <row r="58" spans="1:181" ht="12.75">
      <c r="A58">
        <v>18</v>
      </c>
      <c r="B58">
        <v>1</v>
      </c>
      <c r="C58">
        <v>29</v>
      </c>
      <c r="E58" t="s">
        <v>88</v>
      </c>
      <c r="F58" t="s">
        <v>89</v>
      </c>
      <c r="G58" t="s">
        <v>90</v>
      </c>
      <c r="H58" t="s">
        <v>91</v>
      </c>
      <c r="I58">
        <f>I57*J58</f>
        <v>5.25</v>
      </c>
      <c r="J58">
        <v>105</v>
      </c>
      <c r="O58">
        <f t="shared" si="8"/>
        <v>49.44</v>
      </c>
      <c r="P58">
        <f t="shared" si="9"/>
        <v>49.44</v>
      </c>
      <c r="Q58">
        <f t="shared" si="10"/>
        <v>0</v>
      </c>
      <c r="R58">
        <f t="shared" si="11"/>
        <v>0</v>
      </c>
      <c r="S58">
        <f t="shared" si="12"/>
        <v>0</v>
      </c>
      <c r="T58">
        <f t="shared" si="13"/>
        <v>0</v>
      </c>
      <c r="U58">
        <f t="shared" si="14"/>
        <v>0</v>
      </c>
      <c r="V58">
        <f t="shared" si="15"/>
        <v>0</v>
      </c>
      <c r="W58">
        <f t="shared" si="16"/>
        <v>0</v>
      </c>
      <c r="X58">
        <f t="shared" si="17"/>
        <v>0</v>
      </c>
      <c r="Y58">
        <f t="shared" si="17"/>
        <v>0</v>
      </c>
      <c r="AA58">
        <v>0</v>
      </c>
      <c r="AB58">
        <f t="shared" si="18"/>
        <v>6.32</v>
      </c>
      <c r="AC58">
        <f aca="true" t="shared" si="31" ref="AC58:AJ58">AL58</f>
        <v>6.32</v>
      </c>
      <c r="AD58">
        <f t="shared" si="31"/>
        <v>0</v>
      </c>
      <c r="AE58">
        <f t="shared" si="31"/>
        <v>0</v>
      </c>
      <c r="AF58">
        <f t="shared" si="31"/>
        <v>0</v>
      </c>
      <c r="AG58">
        <f t="shared" si="31"/>
        <v>0</v>
      </c>
      <c r="AH58">
        <f t="shared" si="31"/>
        <v>0</v>
      </c>
      <c r="AI58">
        <f t="shared" si="31"/>
        <v>0</v>
      </c>
      <c r="AJ58">
        <f t="shared" si="31"/>
        <v>0</v>
      </c>
      <c r="AK58">
        <v>6.32</v>
      </c>
      <c r="AL58">
        <v>6.32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1.025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1.49</v>
      </c>
      <c r="BH58">
        <v>3</v>
      </c>
      <c r="BI58">
        <v>1</v>
      </c>
      <c r="BJ58" t="s">
        <v>92</v>
      </c>
      <c r="BM58">
        <v>117</v>
      </c>
      <c r="BN58">
        <v>0</v>
      </c>
      <c r="BO58" t="s">
        <v>89</v>
      </c>
      <c r="BP58">
        <v>1</v>
      </c>
      <c r="BQ58">
        <v>30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0</v>
      </c>
      <c r="CA58">
        <v>0</v>
      </c>
      <c r="CF58">
        <v>0</v>
      </c>
      <c r="CG58">
        <v>0</v>
      </c>
      <c r="CM58">
        <v>0</v>
      </c>
      <c r="CO58">
        <v>0</v>
      </c>
      <c r="CP58">
        <f t="shared" si="19"/>
        <v>49.44</v>
      </c>
      <c r="CQ58">
        <f t="shared" si="20"/>
        <v>9.4168</v>
      </c>
      <c r="CR58">
        <f t="shared" si="21"/>
        <v>0</v>
      </c>
      <c r="CS58">
        <f t="shared" si="22"/>
        <v>0</v>
      </c>
      <c r="CT58">
        <f t="shared" si="23"/>
        <v>0</v>
      </c>
      <c r="CU58">
        <f t="shared" si="24"/>
        <v>0</v>
      </c>
      <c r="CV58">
        <f t="shared" si="25"/>
        <v>0</v>
      </c>
      <c r="CW58">
        <f t="shared" si="26"/>
        <v>0</v>
      </c>
      <c r="CX58">
        <f t="shared" si="26"/>
        <v>0</v>
      </c>
      <c r="CY58">
        <f t="shared" si="27"/>
        <v>0</v>
      </c>
      <c r="CZ58">
        <f t="shared" si="28"/>
        <v>0</v>
      </c>
      <c r="DN58">
        <v>100</v>
      </c>
      <c r="DO58">
        <v>64</v>
      </c>
      <c r="DP58">
        <v>1.025</v>
      </c>
      <c r="DQ58">
        <v>1</v>
      </c>
      <c r="DR58">
        <v>1</v>
      </c>
      <c r="DS58">
        <v>1</v>
      </c>
      <c r="DT58">
        <v>1</v>
      </c>
      <c r="DU58">
        <v>1005</v>
      </c>
      <c r="DV58" t="s">
        <v>91</v>
      </c>
      <c r="DW58" t="s">
        <v>91</v>
      </c>
      <c r="DX58">
        <v>1</v>
      </c>
      <c r="EE58">
        <v>15470314</v>
      </c>
      <c r="EF58">
        <v>30</v>
      </c>
      <c r="EG58" t="s">
        <v>74</v>
      </c>
      <c r="EH58">
        <v>0</v>
      </c>
      <c r="EJ58">
        <v>1</v>
      </c>
      <c r="EK58">
        <v>117</v>
      </c>
      <c r="EL58" t="s">
        <v>86</v>
      </c>
      <c r="EM58" t="s">
        <v>87</v>
      </c>
      <c r="EQ58">
        <v>0</v>
      </c>
      <c r="ER58">
        <v>6.32</v>
      </c>
      <c r="ES58">
        <v>6.32</v>
      </c>
      <c r="ET58">
        <v>0</v>
      </c>
      <c r="EU58">
        <v>0</v>
      </c>
      <c r="EV58">
        <v>0</v>
      </c>
      <c r="EW58">
        <v>0</v>
      </c>
      <c r="EX58">
        <v>0</v>
      </c>
      <c r="EZ58">
        <v>0</v>
      </c>
      <c r="FQ58">
        <v>0</v>
      </c>
      <c r="FR58">
        <f t="shared" si="29"/>
        <v>0</v>
      </c>
      <c r="FS58">
        <v>0</v>
      </c>
      <c r="FX58">
        <v>0</v>
      </c>
      <c r="FY58">
        <v>0</v>
      </c>
    </row>
    <row r="59" spans="1:181" ht="12.75">
      <c r="A59">
        <v>17</v>
      </c>
      <c r="B59">
        <v>1</v>
      </c>
      <c r="C59">
        <f>ROW(SmtRes!A32)</f>
        <v>32</v>
      </c>
      <c r="D59">
        <f>ROW(EtalonRes!A32)</f>
        <v>32</v>
      </c>
      <c r="E59" t="s">
        <v>93</v>
      </c>
      <c r="F59" t="s">
        <v>94</v>
      </c>
      <c r="G59" t="s">
        <v>95</v>
      </c>
      <c r="H59" t="s">
        <v>20</v>
      </c>
      <c r="I59">
        <v>0.25</v>
      </c>
      <c r="J59">
        <v>0</v>
      </c>
      <c r="O59">
        <f t="shared" si="8"/>
        <v>7827.44</v>
      </c>
      <c r="P59">
        <f t="shared" si="9"/>
        <v>0</v>
      </c>
      <c r="Q59">
        <f t="shared" si="10"/>
        <v>0</v>
      </c>
      <c r="R59">
        <f t="shared" si="11"/>
        <v>0</v>
      </c>
      <c r="S59">
        <f t="shared" si="12"/>
        <v>7827.44</v>
      </c>
      <c r="T59">
        <f t="shared" si="13"/>
        <v>0</v>
      </c>
      <c r="U59">
        <f t="shared" si="14"/>
        <v>52.684999999999995</v>
      </c>
      <c r="V59">
        <f t="shared" si="15"/>
        <v>0</v>
      </c>
      <c r="W59">
        <f t="shared" si="16"/>
        <v>0</v>
      </c>
      <c r="X59">
        <f t="shared" si="17"/>
        <v>7122.97</v>
      </c>
      <c r="Y59">
        <f t="shared" si="17"/>
        <v>3522.35</v>
      </c>
      <c r="AA59">
        <v>0</v>
      </c>
      <c r="AB59">
        <f t="shared" si="18"/>
        <v>2473.37</v>
      </c>
      <c r="AC59">
        <f>(ES59)</f>
        <v>0</v>
      </c>
      <c r="AD59">
        <f>(ET59)</f>
        <v>0</v>
      </c>
      <c r="AE59">
        <f>(EU59)</f>
        <v>0</v>
      </c>
      <c r="AF59">
        <f>(EV59)</f>
        <v>2473.37</v>
      </c>
      <c r="AG59">
        <f>(AP59)</f>
        <v>0</v>
      </c>
      <c r="AH59">
        <f>(EW59)</f>
        <v>205.6</v>
      </c>
      <c r="AI59">
        <f>(EX59)</f>
        <v>0</v>
      </c>
      <c r="AJ59">
        <f>(AS59)</f>
        <v>0</v>
      </c>
      <c r="AK59">
        <v>2473.37</v>
      </c>
      <c r="AL59">
        <v>0</v>
      </c>
      <c r="AM59">
        <v>0</v>
      </c>
      <c r="AN59">
        <v>0</v>
      </c>
      <c r="AO59">
        <v>2473.37</v>
      </c>
      <c r="AP59">
        <v>0</v>
      </c>
      <c r="AQ59">
        <v>205.6</v>
      </c>
      <c r="AR59">
        <v>0</v>
      </c>
      <c r="AS59">
        <v>0</v>
      </c>
      <c r="AT59">
        <v>91</v>
      </c>
      <c r="AU59">
        <v>45</v>
      </c>
      <c r="AV59">
        <v>1.025</v>
      </c>
      <c r="AW59">
        <v>1</v>
      </c>
      <c r="AX59">
        <v>1</v>
      </c>
      <c r="AY59">
        <v>1</v>
      </c>
      <c r="AZ59">
        <v>12.35</v>
      </c>
      <c r="BA59">
        <v>12.35</v>
      </c>
      <c r="BB59">
        <v>1</v>
      </c>
      <c r="BC59">
        <v>1</v>
      </c>
      <c r="BH59">
        <v>0</v>
      </c>
      <c r="BI59">
        <v>1</v>
      </c>
      <c r="BJ59" t="s">
        <v>96</v>
      </c>
      <c r="BM59">
        <v>454</v>
      </c>
      <c r="BN59">
        <v>0</v>
      </c>
      <c r="BO59" t="s">
        <v>94</v>
      </c>
      <c r="BP59">
        <v>1</v>
      </c>
      <c r="BQ59">
        <v>60</v>
      </c>
      <c r="BR59">
        <v>0</v>
      </c>
      <c r="BS59">
        <v>12.35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91</v>
      </c>
      <c r="CA59">
        <v>45</v>
      </c>
      <c r="CF59">
        <v>0</v>
      </c>
      <c r="CG59">
        <v>0</v>
      </c>
      <c r="CM59">
        <v>0</v>
      </c>
      <c r="CO59">
        <v>0</v>
      </c>
      <c r="CP59">
        <f t="shared" si="19"/>
        <v>7827.44</v>
      </c>
      <c r="CQ59">
        <f t="shared" si="20"/>
        <v>0</v>
      </c>
      <c r="CR59">
        <f t="shared" si="21"/>
        <v>0</v>
      </c>
      <c r="CS59">
        <f t="shared" si="22"/>
        <v>0</v>
      </c>
      <c r="CT59">
        <f t="shared" si="23"/>
        <v>31309.772487499995</v>
      </c>
      <c r="CU59">
        <f t="shared" si="24"/>
        <v>0</v>
      </c>
      <c r="CV59">
        <f t="shared" si="25"/>
        <v>210.73999999999998</v>
      </c>
      <c r="CW59">
        <f t="shared" si="26"/>
        <v>0</v>
      </c>
      <c r="CX59">
        <f t="shared" si="26"/>
        <v>0</v>
      </c>
      <c r="CY59">
        <f t="shared" si="27"/>
        <v>7122.9704</v>
      </c>
      <c r="CZ59">
        <f t="shared" si="28"/>
        <v>3522.348</v>
      </c>
      <c r="DN59">
        <v>100</v>
      </c>
      <c r="DO59">
        <v>64</v>
      </c>
      <c r="DP59">
        <v>1.025</v>
      </c>
      <c r="DQ59">
        <v>1</v>
      </c>
      <c r="DR59">
        <v>1</v>
      </c>
      <c r="DS59">
        <v>1</v>
      </c>
      <c r="DT59">
        <v>1</v>
      </c>
      <c r="DU59">
        <v>1005</v>
      </c>
      <c r="DV59" t="s">
        <v>20</v>
      </c>
      <c r="DW59" t="s">
        <v>20</v>
      </c>
      <c r="DX59">
        <v>100</v>
      </c>
      <c r="EE59">
        <v>15470651</v>
      </c>
      <c r="EF59">
        <v>60</v>
      </c>
      <c r="EG59" t="s">
        <v>22</v>
      </c>
      <c r="EH59">
        <v>0</v>
      </c>
      <c r="EJ59">
        <v>1</v>
      </c>
      <c r="EK59">
        <v>454</v>
      </c>
      <c r="EL59" t="s">
        <v>97</v>
      </c>
      <c r="EM59" t="s">
        <v>98</v>
      </c>
      <c r="EQ59">
        <v>64</v>
      </c>
      <c r="ER59">
        <v>2473.37</v>
      </c>
      <c r="ES59">
        <v>0</v>
      </c>
      <c r="ET59">
        <v>0</v>
      </c>
      <c r="EU59">
        <v>0</v>
      </c>
      <c r="EV59">
        <v>2473.37</v>
      </c>
      <c r="EW59">
        <v>205.6</v>
      </c>
      <c r="EX59">
        <v>0</v>
      </c>
      <c r="EY59">
        <v>0</v>
      </c>
      <c r="EZ59">
        <v>0</v>
      </c>
      <c r="FQ59">
        <v>0</v>
      </c>
      <c r="FR59">
        <f t="shared" si="29"/>
        <v>0</v>
      </c>
      <c r="FS59">
        <v>0</v>
      </c>
      <c r="FX59">
        <v>91</v>
      </c>
      <c r="FY59">
        <v>45</v>
      </c>
    </row>
    <row r="60" spans="1:181" ht="12.75">
      <c r="A60">
        <v>18</v>
      </c>
      <c r="B60">
        <v>1</v>
      </c>
      <c r="C60">
        <v>32</v>
      </c>
      <c r="E60" t="s">
        <v>99</v>
      </c>
      <c r="F60" t="s">
        <v>100</v>
      </c>
      <c r="G60" t="s">
        <v>101</v>
      </c>
      <c r="H60" t="s">
        <v>102</v>
      </c>
      <c r="I60">
        <f>I59*J60</f>
        <v>0.55</v>
      </c>
      <c r="J60">
        <v>2.2</v>
      </c>
      <c r="O60">
        <f t="shared" si="8"/>
        <v>1988.48</v>
      </c>
      <c r="P60">
        <f t="shared" si="9"/>
        <v>1988.48</v>
      </c>
      <c r="Q60">
        <f t="shared" si="10"/>
        <v>0</v>
      </c>
      <c r="R60">
        <f t="shared" si="11"/>
        <v>0</v>
      </c>
      <c r="S60">
        <f t="shared" si="12"/>
        <v>0</v>
      </c>
      <c r="T60">
        <f t="shared" si="13"/>
        <v>0</v>
      </c>
      <c r="U60">
        <f t="shared" si="14"/>
        <v>0</v>
      </c>
      <c r="V60">
        <f t="shared" si="15"/>
        <v>0</v>
      </c>
      <c r="W60">
        <f t="shared" si="16"/>
        <v>0</v>
      </c>
      <c r="X60">
        <f t="shared" si="17"/>
        <v>0</v>
      </c>
      <c r="Y60">
        <f t="shared" si="17"/>
        <v>0</v>
      </c>
      <c r="AA60">
        <v>0</v>
      </c>
      <c r="AB60">
        <f t="shared" si="18"/>
        <v>540.42</v>
      </c>
      <c r="AC60">
        <f aca="true" t="shared" si="32" ref="AC60:AJ60">AL60</f>
        <v>540.42</v>
      </c>
      <c r="AD60">
        <f t="shared" si="32"/>
        <v>0</v>
      </c>
      <c r="AE60">
        <f t="shared" si="32"/>
        <v>0</v>
      </c>
      <c r="AF60">
        <f t="shared" si="32"/>
        <v>0</v>
      </c>
      <c r="AG60">
        <f t="shared" si="32"/>
        <v>0</v>
      </c>
      <c r="AH60">
        <f t="shared" si="32"/>
        <v>0</v>
      </c>
      <c r="AI60">
        <f t="shared" si="32"/>
        <v>0</v>
      </c>
      <c r="AJ60">
        <f t="shared" si="32"/>
        <v>0</v>
      </c>
      <c r="AK60">
        <v>540.42</v>
      </c>
      <c r="AL60">
        <v>540.42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1.025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6.69</v>
      </c>
      <c r="BH60">
        <v>3</v>
      </c>
      <c r="BI60">
        <v>1</v>
      </c>
      <c r="BJ60" t="s">
        <v>103</v>
      </c>
      <c r="BM60">
        <v>454</v>
      </c>
      <c r="BN60">
        <v>0</v>
      </c>
      <c r="BO60" t="s">
        <v>100</v>
      </c>
      <c r="BP60">
        <v>1</v>
      </c>
      <c r="BQ60">
        <v>60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0</v>
      </c>
      <c r="CA60">
        <v>0</v>
      </c>
      <c r="CF60">
        <v>0</v>
      </c>
      <c r="CG60">
        <v>0</v>
      </c>
      <c r="CM60">
        <v>0</v>
      </c>
      <c r="CO60">
        <v>0</v>
      </c>
      <c r="CP60">
        <f t="shared" si="19"/>
        <v>1988.48</v>
      </c>
      <c r="CQ60">
        <f t="shared" si="20"/>
        <v>3615.4098</v>
      </c>
      <c r="CR60">
        <f t="shared" si="21"/>
        <v>0</v>
      </c>
      <c r="CS60">
        <f t="shared" si="22"/>
        <v>0</v>
      </c>
      <c r="CT60">
        <f t="shared" si="23"/>
        <v>0</v>
      </c>
      <c r="CU60">
        <f t="shared" si="24"/>
        <v>0</v>
      </c>
      <c r="CV60">
        <f t="shared" si="25"/>
        <v>0</v>
      </c>
      <c r="CW60">
        <f t="shared" si="26"/>
        <v>0</v>
      </c>
      <c r="CX60">
        <f t="shared" si="26"/>
        <v>0</v>
      </c>
      <c r="CY60">
        <f t="shared" si="27"/>
        <v>0</v>
      </c>
      <c r="CZ60">
        <f t="shared" si="28"/>
        <v>0</v>
      </c>
      <c r="DN60">
        <v>100</v>
      </c>
      <c r="DO60">
        <v>64</v>
      </c>
      <c r="DP60">
        <v>1.025</v>
      </c>
      <c r="DQ60">
        <v>1</v>
      </c>
      <c r="DR60">
        <v>1</v>
      </c>
      <c r="DS60">
        <v>1</v>
      </c>
      <c r="DT60">
        <v>1</v>
      </c>
      <c r="DU60">
        <v>1007</v>
      </c>
      <c r="DV60" t="s">
        <v>102</v>
      </c>
      <c r="DW60" t="s">
        <v>102</v>
      </c>
      <c r="DX60">
        <v>1</v>
      </c>
      <c r="EE60">
        <v>15470651</v>
      </c>
      <c r="EF60">
        <v>60</v>
      </c>
      <c r="EG60" t="s">
        <v>22</v>
      </c>
      <c r="EH60">
        <v>0</v>
      </c>
      <c r="EJ60">
        <v>1</v>
      </c>
      <c r="EK60">
        <v>454</v>
      </c>
      <c r="EL60" t="s">
        <v>97</v>
      </c>
      <c r="EM60" t="s">
        <v>98</v>
      </c>
      <c r="EQ60">
        <v>0</v>
      </c>
      <c r="ER60">
        <v>540.42</v>
      </c>
      <c r="ES60">
        <v>540.42</v>
      </c>
      <c r="ET60">
        <v>0</v>
      </c>
      <c r="EU60">
        <v>0</v>
      </c>
      <c r="EV60">
        <v>0</v>
      </c>
      <c r="EW60">
        <v>0</v>
      </c>
      <c r="EX60">
        <v>0</v>
      </c>
      <c r="EZ60">
        <v>0</v>
      </c>
      <c r="FQ60">
        <v>0</v>
      </c>
      <c r="FR60">
        <f t="shared" si="29"/>
        <v>0</v>
      </c>
      <c r="FS60">
        <v>0</v>
      </c>
      <c r="FX60">
        <v>0</v>
      </c>
      <c r="FY60">
        <v>0</v>
      </c>
    </row>
    <row r="62" spans="1:43" ht="12.75">
      <c r="A62" s="2">
        <v>51</v>
      </c>
      <c r="B62" s="2">
        <f>B49</f>
        <v>1</v>
      </c>
      <c r="C62" s="2">
        <f>A49</f>
        <v>4</v>
      </c>
      <c r="D62" s="2">
        <f>ROW(A49)</f>
        <v>49</v>
      </c>
      <c r="E62" s="2"/>
      <c r="F62" s="2" t="str">
        <f>IF(F49&lt;&gt;"",F49,"")</f>
        <v>Новый раздел</v>
      </c>
      <c r="G62" s="2" t="str">
        <f>IF(G49&lt;&gt;"",G49,"")</f>
        <v>СТЕНЫ</v>
      </c>
      <c r="H62" s="2"/>
      <c r="I62" s="2"/>
      <c r="J62" s="2"/>
      <c r="K62" s="2"/>
      <c r="L62" s="2"/>
      <c r="M62" s="2"/>
      <c r="N62" s="2"/>
      <c r="O62" s="2">
        <f aca="true" t="shared" si="33" ref="O62:Y62">ROUND(AB62,2)</f>
        <v>36338.8</v>
      </c>
      <c r="P62" s="2">
        <f t="shared" si="33"/>
        <v>20625.46</v>
      </c>
      <c r="Q62" s="2">
        <f t="shared" si="33"/>
        <v>62.47</v>
      </c>
      <c r="R62" s="2">
        <f t="shared" si="33"/>
        <v>24.8</v>
      </c>
      <c r="S62" s="2">
        <f t="shared" si="33"/>
        <v>15650.87</v>
      </c>
      <c r="T62" s="2">
        <f t="shared" si="33"/>
        <v>0</v>
      </c>
      <c r="U62" s="2">
        <f t="shared" si="33"/>
        <v>109.98</v>
      </c>
      <c r="V62" s="2">
        <f t="shared" si="33"/>
        <v>0</v>
      </c>
      <c r="W62" s="2">
        <f t="shared" si="33"/>
        <v>0</v>
      </c>
      <c r="X62" s="2">
        <f t="shared" si="33"/>
        <v>14242.28</v>
      </c>
      <c r="Y62" s="2">
        <f t="shared" si="33"/>
        <v>7042.9</v>
      </c>
      <c r="Z62" s="2"/>
      <c r="AA62" s="2"/>
      <c r="AB62" s="2">
        <f>ROUND(SUMIF(AA53:AA60,"=0",O53:O60),2)</f>
        <v>36338.8</v>
      </c>
      <c r="AC62" s="2">
        <f>ROUND(SUMIF(AA53:AA60,"=0",P53:P60),2)</f>
        <v>20625.46</v>
      </c>
      <c r="AD62" s="2">
        <f>ROUND(SUMIF(AA53:AA60,"=0",Q53:Q60),2)</f>
        <v>62.47</v>
      </c>
      <c r="AE62" s="2">
        <f>ROUND(SUMIF(AA53:AA60,"=0",R53:R60),2)</f>
        <v>24.8</v>
      </c>
      <c r="AF62" s="2">
        <f>ROUND(SUMIF(AA53:AA60,"=0",S53:S60),2)</f>
        <v>15650.87</v>
      </c>
      <c r="AG62" s="2">
        <f>ROUND(SUMIF(AA53:AA60,"=0",T53:T60),2)</f>
        <v>0</v>
      </c>
      <c r="AH62" s="2">
        <f>ROUND(SUMIF(AA53:AA60,"=0",U53:U60),2)</f>
        <v>109.98</v>
      </c>
      <c r="AI62" s="2">
        <f>ROUND(SUMIF(AA53:AA60,"=0",V53:V60),2)</f>
        <v>0</v>
      </c>
      <c r="AJ62" s="2">
        <f>ROUND(SUMIF(AA53:AA60,"=0",W53:W60),2)</f>
        <v>0</v>
      </c>
      <c r="AK62" s="2">
        <f>ROUND(SUMIF(AA53:AA60,"=0",X53:X60),2)</f>
        <v>14242.28</v>
      </c>
      <c r="AL62" s="2">
        <f>ROUND(SUMIF(AA53:AA60,"=0",Y53:Y60),2)</f>
        <v>7042.9</v>
      </c>
      <c r="AM62" s="2"/>
      <c r="AN62" s="2">
        <f>ROUND(AO62,2)</f>
        <v>0</v>
      </c>
      <c r="AO62" s="2">
        <f>ROUND(SUMIF(AA53:AA60,"=0",FQ53:FQ60),2)</f>
        <v>0</v>
      </c>
      <c r="AP62" s="2">
        <f>ROUND(AQ62,2)</f>
        <v>0</v>
      </c>
      <c r="AQ62" s="2">
        <f>ROUND(SUM(FR53:FR60),2)</f>
        <v>0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201</v>
      </c>
      <c r="F64" s="3">
        <f>Source!O62</f>
        <v>36338.8</v>
      </c>
      <c r="G64" s="3" t="s">
        <v>41</v>
      </c>
      <c r="H64" s="3" t="s">
        <v>42</v>
      </c>
      <c r="I64" s="3"/>
      <c r="J64" s="3"/>
      <c r="K64" s="3">
        <v>-201</v>
      </c>
      <c r="L64" s="3">
        <v>1</v>
      </c>
      <c r="M64" s="3">
        <v>3</v>
      </c>
      <c r="N64" s="3" t="s">
        <v>4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202</v>
      </c>
      <c r="F65" s="3">
        <f>Source!P62</f>
        <v>20625.46</v>
      </c>
      <c r="G65" s="3" t="s">
        <v>43</v>
      </c>
      <c r="H65" s="3" t="s">
        <v>44</v>
      </c>
      <c r="I65" s="3"/>
      <c r="J65" s="3"/>
      <c r="K65" s="3">
        <v>-202</v>
      </c>
      <c r="L65" s="3">
        <v>2</v>
      </c>
      <c r="M65" s="3">
        <v>3</v>
      </c>
      <c r="N65" s="3" t="s">
        <v>4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222</v>
      </c>
      <c r="F66" s="3">
        <f>Source!AN62</f>
        <v>0</v>
      </c>
      <c r="G66" s="3" t="s">
        <v>45</v>
      </c>
      <c r="H66" s="3" t="s">
        <v>46</v>
      </c>
      <c r="I66" s="3"/>
      <c r="J66" s="3"/>
      <c r="K66" s="3">
        <v>-222</v>
      </c>
      <c r="L66" s="3">
        <v>3</v>
      </c>
      <c r="M66" s="3">
        <v>3</v>
      </c>
      <c r="N66" s="3" t="s">
        <v>4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216</v>
      </c>
      <c r="F67" s="3">
        <f>Source!AP62</f>
        <v>0</v>
      </c>
      <c r="G67" s="3" t="s">
        <v>47</v>
      </c>
      <c r="H67" s="3" t="s">
        <v>48</v>
      </c>
      <c r="I67" s="3"/>
      <c r="J67" s="3"/>
      <c r="K67" s="3">
        <v>-216</v>
      </c>
      <c r="L67" s="3">
        <v>4</v>
      </c>
      <c r="M67" s="3">
        <v>3</v>
      </c>
      <c r="N67" s="3" t="s">
        <v>4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203</v>
      </c>
      <c r="F68" s="3">
        <f>Source!Q62</f>
        <v>62.47</v>
      </c>
      <c r="G68" s="3" t="s">
        <v>49</v>
      </c>
      <c r="H68" s="3" t="s">
        <v>50</v>
      </c>
      <c r="I68" s="3"/>
      <c r="J68" s="3"/>
      <c r="K68" s="3">
        <v>-203</v>
      </c>
      <c r="L68" s="3">
        <v>5</v>
      </c>
      <c r="M68" s="3">
        <v>3</v>
      </c>
      <c r="N68" s="3" t="s">
        <v>4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204</v>
      </c>
      <c r="F69" s="3">
        <f>Source!R62</f>
        <v>24.8</v>
      </c>
      <c r="G69" s="3" t="s">
        <v>51</v>
      </c>
      <c r="H69" s="3" t="s">
        <v>52</v>
      </c>
      <c r="I69" s="3"/>
      <c r="J69" s="3"/>
      <c r="K69" s="3">
        <v>-204</v>
      </c>
      <c r="L69" s="3">
        <v>6</v>
      </c>
      <c r="M69" s="3">
        <v>3</v>
      </c>
      <c r="N69" s="3" t="s">
        <v>4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205</v>
      </c>
      <c r="F70" s="3">
        <f>Source!S62</f>
        <v>15650.87</v>
      </c>
      <c r="G70" s="3" t="s">
        <v>53</v>
      </c>
      <c r="H70" s="3" t="s">
        <v>54</v>
      </c>
      <c r="I70" s="3"/>
      <c r="J70" s="3"/>
      <c r="K70" s="3">
        <v>-205</v>
      </c>
      <c r="L70" s="3">
        <v>7</v>
      </c>
      <c r="M70" s="3">
        <v>3</v>
      </c>
      <c r="N70" s="3" t="s">
        <v>4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206</v>
      </c>
      <c r="F71" s="3">
        <f>Source!T62</f>
        <v>0</v>
      </c>
      <c r="G71" s="3" t="s">
        <v>55</v>
      </c>
      <c r="H71" s="3" t="s">
        <v>56</v>
      </c>
      <c r="I71" s="3"/>
      <c r="J71" s="3"/>
      <c r="K71" s="3">
        <v>-206</v>
      </c>
      <c r="L71" s="3">
        <v>8</v>
      </c>
      <c r="M71" s="3">
        <v>3</v>
      </c>
      <c r="N71" s="3" t="s">
        <v>4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207</v>
      </c>
      <c r="F72" s="3">
        <f>Source!U62</f>
        <v>109.98</v>
      </c>
      <c r="G72" s="3" t="s">
        <v>57</v>
      </c>
      <c r="H72" s="3" t="s">
        <v>58</v>
      </c>
      <c r="I72" s="3"/>
      <c r="J72" s="3"/>
      <c r="K72" s="3">
        <v>-207</v>
      </c>
      <c r="L72" s="3">
        <v>9</v>
      </c>
      <c r="M72" s="3">
        <v>3</v>
      </c>
      <c r="N72" s="3" t="s">
        <v>4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208</v>
      </c>
      <c r="F73" s="3">
        <f>Source!V62</f>
        <v>0</v>
      </c>
      <c r="G73" s="3" t="s">
        <v>59</v>
      </c>
      <c r="H73" s="3" t="s">
        <v>60</v>
      </c>
      <c r="I73" s="3"/>
      <c r="J73" s="3"/>
      <c r="K73" s="3">
        <v>-208</v>
      </c>
      <c r="L73" s="3">
        <v>10</v>
      </c>
      <c r="M73" s="3">
        <v>3</v>
      </c>
      <c r="N73" s="3" t="s">
        <v>4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209</v>
      </c>
      <c r="F74" s="3">
        <f>Source!W62</f>
        <v>0</v>
      </c>
      <c r="G74" s="3" t="s">
        <v>61</v>
      </c>
      <c r="H74" s="3" t="s">
        <v>62</v>
      </c>
      <c r="I74" s="3"/>
      <c r="J74" s="3"/>
      <c r="K74" s="3">
        <v>-209</v>
      </c>
      <c r="L74" s="3">
        <v>11</v>
      </c>
      <c r="M74" s="3">
        <v>3</v>
      </c>
      <c r="N74" s="3" t="s">
        <v>4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210</v>
      </c>
      <c r="F75" s="3">
        <f>Source!X62</f>
        <v>14242.28</v>
      </c>
      <c r="G75" s="3" t="s">
        <v>63</v>
      </c>
      <c r="H75" s="3" t="s">
        <v>64</v>
      </c>
      <c r="I75" s="3"/>
      <c r="J75" s="3"/>
      <c r="K75" s="3">
        <v>-210</v>
      </c>
      <c r="L75" s="3">
        <v>12</v>
      </c>
      <c r="M75" s="3">
        <v>3</v>
      </c>
      <c r="N75" s="3" t="s">
        <v>4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211</v>
      </c>
      <c r="F76" s="3">
        <f>Source!Y62</f>
        <v>7042.9</v>
      </c>
      <c r="G76" s="3" t="s">
        <v>65</v>
      </c>
      <c r="H76" s="3" t="s">
        <v>66</v>
      </c>
      <c r="I76" s="3"/>
      <c r="J76" s="3"/>
      <c r="K76" s="3">
        <v>-211</v>
      </c>
      <c r="L76" s="3">
        <v>13</v>
      </c>
      <c r="M76" s="3">
        <v>3</v>
      </c>
      <c r="N76" s="3" t="s">
        <v>4</v>
      </c>
    </row>
    <row r="77" ht="12.75">
      <c r="G77">
        <v>0</v>
      </c>
    </row>
    <row r="78" spans="1:67" ht="12.75">
      <c r="A78" s="1">
        <v>4</v>
      </c>
      <c r="B78" s="1">
        <v>1</v>
      </c>
      <c r="C78" s="1"/>
      <c r="D78" s="1">
        <f>ROW(A96)</f>
        <v>96</v>
      </c>
      <c r="E78" s="1"/>
      <c r="F78" s="1" t="s">
        <v>14</v>
      </c>
      <c r="G78" s="1" t="s">
        <v>104</v>
      </c>
      <c r="H78" s="1"/>
      <c r="I78" s="1"/>
      <c r="J78" s="1"/>
      <c r="K78" s="1"/>
      <c r="L78" s="1"/>
      <c r="M78" s="1"/>
      <c r="N78" s="1" t="s">
        <v>4</v>
      </c>
      <c r="O78" s="1"/>
      <c r="P78" s="1"/>
      <c r="Q78" s="1"/>
      <c r="R78" s="1" t="s">
        <v>4</v>
      </c>
      <c r="S78" s="1" t="s">
        <v>4</v>
      </c>
      <c r="T78" s="1" t="s">
        <v>4</v>
      </c>
      <c r="U78" s="1" t="s">
        <v>4</v>
      </c>
      <c r="V78" s="1"/>
      <c r="W78" s="1"/>
      <c r="X78" s="1">
        <v>0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>
        <v>0</v>
      </c>
      <c r="AM78" s="1"/>
      <c r="AN78" s="1"/>
      <c r="AO78" s="1" t="s">
        <v>4</v>
      </c>
      <c r="AP78" s="1" t="s">
        <v>4</v>
      </c>
      <c r="AQ78" s="1" t="s">
        <v>4</v>
      </c>
      <c r="AR78" s="1"/>
      <c r="AS78" s="1"/>
      <c r="AT78" s="1" t="s">
        <v>4</v>
      </c>
      <c r="AU78" s="1" t="s">
        <v>4</v>
      </c>
      <c r="AV78" s="1" t="s">
        <v>4</v>
      </c>
      <c r="AW78" s="1" t="s">
        <v>4</v>
      </c>
      <c r="AX78" s="1" t="s">
        <v>4</v>
      </c>
      <c r="AY78" s="1" t="s">
        <v>4</v>
      </c>
      <c r="AZ78" s="1" t="s">
        <v>4</v>
      </c>
      <c r="BA78" s="1" t="s">
        <v>4</v>
      </c>
      <c r="BB78" s="1" t="s">
        <v>4</v>
      </c>
      <c r="BC78" s="1" t="s">
        <v>4</v>
      </c>
      <c r="BD78" s="1" t="s">
        <v>4</v>
      </c>
      <c r="BE78" s="1" t="s">
        <v>105</v>
      </c>
      <c r="BF78" s="1">
        <v>0</v>
      </c>
      <c r="BG78" s="1">
        <v>0</v>
      </c>
      <c r="BH78" s="1" t="s">
        <v>4</v>
      </c>
      <c r="BI78" s="1" t="s">
        <v>4</v>
      </c>
      <c r="BJ78" s="1" t="s">
        <v>4</v>
      </c>
      <c r="BK78" s="1" t="s">
        <v>4</v>
      </c>
      <c r="BL78" s="1" t="s">
        <v>4</v>
      </c>
      <c r="BM78" s="1">
        <v>0</v>
      </c>
      <c r="BN78" s="1" t="s">
        <v>4</v>
      </c>
      <c r="BO78" s="1">
        <v>0</v>
      </c>
    </row>
    <row r="80" spans="1:43" ht="12.75">
      <c r="A80" s="2">
        <v>52</v>
      </c>
      <c r="B80" s="2">
        <f aca="true" t="shared" si="34" ref="B80:AQ80">B96</f>
        <v>1</v>
      </c>
      <c r="C80" s="2">
        <f t="shared" si="34"/>
        <v>4</v>
      </c>
      <c r="D80" s="2">
        <f t="shared" si="34"/>
        <v>78</v>
      </c>
      <c r="E80" s="2">
        <f t="shared" si="34"/>
        <v>0</v>
      </c>
      <c r="F80" s="2" t="str">
        <f t="shared" si="34"/>
        <v>Новый раздел</v>
      </c>
      <c r="G80" s="2" t="str">
        <f t="shared" si="34"/>
        <v>ПОЛЫ</v>
      </c>
      <c r="H80" s="2">
        <f t="shared" si="34"/>
        <v>0</v>
      </c>
      <c r="I80" s="2">
        <f t="shared" si="34"/>
        <v>0</v>
      </c>
      <c r="J80" s="2">
        <f t="shared" si="34"/>
        <v>0</v>
      </c>
      <c r="K80" s="2">
        <f t="shared" si="34"/>
        <v>0</v>
      </c>
      <c r="L80" s="2">
        <f t="shared" si="34"/>
        <v>0</v>
      </c>
      <c r="M80" s="2">
        <f t="shared" si="34"/>
        <v>0</v>
      </c>
      <c r="N80" s="2">
        <f t="shared" si="34"/>
        <v>0</v>
      </c>
      <c r="O80" s="2">
        <f t="shared" si="34"/>
        <v>112440.52</v>
      </c>
      <c r="P80" s="2">
        <f t="shared" si="34"/>
        <v>101841.15</v>
      </c>
      <c r="Q80" s="2">
        <f t="shared" si="34"/>
        <v>705.01</v>
      </c>
      <c r="R80" s="2">
        <f t="shared" si="34"/>
        <v>240.67</v>
      </c>
      <c r="S80" s="2">
        <f t="shared" si="34"/>
        <v>9894.36</v>
      </c>
      <c r="T80" s="2">
        <f t="shared" si="34"/>
        <v>0</v>
      </c>
      <c r="U80" s="2">
        <f t="shared" si="34"/>
        <v>66.07</v>
      </c>
      <c r="V80" s="2">
        <f t="shared" si="34"/>
        <v>0</v>
      </c>
      <c r="W80" s="2">
        <f t="shared" si="34"/>
        <v>0</v>
      </c>
      <c r="X80" s="2">
        <f t="shared" si="34"/>
        <v>9238.14</v>
      </c>
      <c r="Y80" s="2">
        <f t="shared" si="34"/>
        <v>4452.45</v>
      </c>
      <c r="Z80" s="2">
        <f t="shared" si="34"/>
        <v>0</v>
      </c>
      <c r="AA80" s="2">
        <f t="shared" si="34"/>
        <v>0</v>
      </c>
      <c r="AB80" s="2">
        <f t="shared" si="34"/>
        <v>112440.52</v>
      </c>
      <c r="AC80" s="2">
        <f t="shared" si="34"/>
        <v>101841.15</v>
      </c>
      <c r="AD80" s="2">
        <f t="shared" si="34"/>
        <v>705.01</v>
      </c>
      <c r="AE80" s="2">
        <f t="shared" si="34"/>
        <v>240.67</v>
      </c>
      <c r="AF80" s="2">
        <f t="shared" si="34"/>
        <v>9894.36</v>
      </c>
      <c r="AG80" s="2">
        <f t="shared" si="34"/>
        <v>0</v>
      </c>
      <c r="AH80" s="2">
        <f t="shared" si="34"/>
        <v>66.07</v>
      </c>
      <c r="AI80" s="2">
        <f t="shared" si="34"/>
        <v>0</v>
      </c>
      <c r="AJ80" s="2">
        <f t="shared" si="34"/>
        <v>0</v>
      </c>
      <c r="AK80" s="2">
        <f t="shared" si="34"/>
        <v>9238.14</v>
      </c>
      <c r="AL80" s="2">
        <f t="shared" si="34"/>
        <v>4452.45</v>
      </c>
      <c r="AM80" s="2">
        <f t="shared" si="34"/>
        <v>0</v>
      </c>
      <c r="AN80" s="2">
        <f t="shared" si="34"/>
        <v>0</v>
      </c>
      <c r="AO80" s="2">
        <f t="shared" si="34"/>
        <v>0</v>
      </c>
      <c r="AP80" s="2">
        <f t="shared" si="34"/>
        <v>0</v>
      </c>
      <c r="AQ80" s="2">
        <f t="shared" si="34"/>
        <v>0</v>
      </c>
    </row>
    <row r="82" spans="1:181" ht="12.75">
      <c r="A82">
        <v>17</v>
      </c>
      <c r="B82">
        <v>1</v>
      </c>
      <c r="C82">
        <f>ROW(SmtRes!A38)</f>
        <v>38</v>
      </c>
      <c r="D82">
        <f>ROW(EtalonRes!A38)</f>
        <v>38</v>
      </c>
      <c r="E82" t="s">
        <v>17</v>
      </c>
      <c r="F82" t="s">
        <v>106</v>
      </c>
      <c r="G82" t="s">
        <v>107</v>
      </c>
      <c r="H82" t="s">
        <v>20</v>
      </c>
      <c r="I82">
        <v>0.813</v>
      </c>
      <c r="J82">
        <v>0</v>
      </c>
      <c r="O82">
        <f aca="true" t="shared" si="35" ref="O82:O94">ROUND(CP82,2)</f>
        <v>2509.41</v>
      </c>
      <c r="P82">
        <f aca="true" t="shared" si="36" ref="P82:P94">ROUND(CQ82*I82,2)</f>
        <v>0</v>
      </c>
      <c r="Q82">
        <f aca="true" t="shared" si="37" ref="Q82:Q94">ROUND(CR82*I82,2)</f>
        <v>153.61</v>
      </c>
      <c r="R82">
        <f aca="true" t="shared" si="38" ref="R82:R94">ROUND(CS82*I82,2)</f>
        <v>71.57</v>
      </c>
      <c r="S82">
        <f aca="true" t="shared" si="39" ref="S82:S94">ROUND(CT82*I82,2)</f>
        <v>2355.8</v>
      </c>
      <c r="T82">
        <f aca="true" t="shared" si="40" ref="T82:T94">ROUND(CU82*I82,2)</f>
        <v>0</v>
      </c>
      <c r="U82">
        <f aca="true" t="shared" si="41" ref="U82:U94">CV82*I82</f>
        <v>15.35584644</v>
      </c>
      <c r="V82">
        <f aca="true" t="shared" si="42" ref="V82:V94">CW82*I82</f>
        <v>0</v>
      </c>
      <c r="W82">
        <f aca="true" t="shared" si="43" ref="W82:W94">ROUND(CX82*I82,2)</f>
        <v>0</v>
      </c>
      <c r="X82">
        <f aca="true" t="shared" si="44" ref="X82:X94">ROUND(CY82,2)</f>
        <v>2238.01</v>
      </c>
      <c r="Y82">
        <f aca="true" t="shared" si="45" ref="Y82:Y94">ROUND(CZ82,2)</f>
        <v>1060.11</v>
      </c>
      <c r="AA82">
        <v>0</v>
      </c>
      <c r="AB82">
        <f aca="true" t="shared" si="46" ref="AB82:AB94">(AC82+AD82+AF82)</f>
        <v>258.6</v>
      </c>
      <c r="AC82">
        <f>((ES82*0))</f>
        <v>0</v>
      </c>
      <c r="AD82">
        <f>((ET82*0.8))</f>
        <v>34.504000000000005</v>
      </c>
      <c r="AE82">
        <f>((EU82*0.8))</f>
        <v>6.808</v>
      </c>
      <c r="AF82">
        <f>((EV82*0.8))</f>
        <v>224.096</v>
      </c>
      <c r="AG82">
        <f>(AP82)</f>
        <v>0</v>
      </c>
      <c r="AH82">
        <f>((EW82*0.8))</f>
        <v>18.040000000000003</v>
      </c>
      <c r="AI82">
        <f>((EX82*0.8))</f>
        <v>0</v>
      </c>
      <c r="AJ82">
        <f>(AS82)</f>
        <v>0</v>
      </c>
      <c r="AK82">
        <v>591.21</v>
      </c>
      <c r="AL82">
        <v>267.96</v>
      </c>
      <c r="AM82">
        <v>43.13</v>
      </c>
      <c r="AN82">
        <v>8.51</v>
      </c>
      <c r="AO82">
        <v>280.12</v>
      </c>
      <c r="AP82">
        <v>0</v>
      </c>
      <c r="AQ82">
        <v>22.55</v>
      </c>
      <c r="AR82">
        <v>0</v>
      </c>
      <c r="AS82">
        <v>0</v>
      </c>
      <c r="AT82">
        <v>95</v>
      </c>
      <c r="AU82">
        <v>45</v>
      </c>
      <c r="AV82">
        <v>1.047</v>
      </c>
      <c r="AW82">
        <v>1</v>
      </c>
      <c r="AX82">
        <v>1</v>
      </c>
      <c r="AY82">
        <v>1</v>
      </c>
      <c r="AZ82">
        <v>12.35</v>
      </c>
      <c r="BA82">
        <v>12.35</v>
      </c>
      <c r="BB82">
        <v>5.23</v>
      </c>
      <c r="BC82">
        <v>2.49</v>
      </c>
      <c r="BH82">
        <v>0</v>
      </c>
      <c r="BI82">
        <v>1</v>
      </c>
      <c r="BJ82" t="s">
        <v>108</v>
      </c>
      <c r="BM82">
        <v>93</v>
      </c>
      <c r="BN82">
        <v>0</v>
      </c>
      <c r="BO82" t="s">
        <v>106</v>
      </c>
      <c r="BP82">
        <v>1</v>
      </c>
      <c r="BQ82">
        <v>30</v>
      </c>
      <c r="BR82">
        <v>0</v>
      </c>
      <c r="BS82">
        <v>12.35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95</v>
      </c>
      <c r="CA82">
        <v>45</v>
      </c>
      <c r="CF82">
        <v>0</v>
      </c>
      <c r="CG82">
        <v>0</v>
      </c>
      <c r="CM82">
        <v>0</v>
      </c>
      <c r="CO82">
        <v>0</v>
      </c>
      <c r="CP82">
        <f aca="true" t="shared" si="47" ref="CP82:CP94">(P82+Q82+S82)</f>
        <v>2509.4100000000003</v>
      </c>
      <c r="CQ82">
        <f aca="true" t="shared" si="48" ref="CQ82:CQ94">((AC82*AW82))*BC82</f>
        <v>0</v>
      </c>
      <c r="CR82">
        <f aca="true" t="shared" si="49" ref="CR82:CR94">((AD82*AV82))*BB82</f>
        <v>188.93734824000003</v>
      </c>
      <c r="CS82">
        <f aca="true" t="shared" si="50" ref="CS82:CS94">((AE82*AV82))*BS82</f>
        <v>88.03050359999999</v>
      </c>
      <c r="CT82">
        <f aca="true" t="shared" si="51" ref="CT82:CT94">((AF82*AV82))*BA82</f>
        <v>2897.6621231999998</v>
      </c>
      <c r="CU82">
        <f aca="true" t="shared" si="52" ref="CU82:CU94">(AG82)*BT82</f>
        <v>0</v>
      </c>
      <c r="CV82">
        <f aca="true" t="shared" si="53" ref="CV82:CV94">((AH82*AV82))*BU82</f>
        <v>18.887880000000003</v>
      </c>
      <c r="CW82">
        <f aca="true" t="shared" si="54" ref="CW82:CW94">(AI82)*BV82</f>
        <v>0</v>
      </c>
      <c r="CX82">
        <f aca="true" t="shared" si="55" ref="CX82:CX94">(AJ82)*BW82</f>
        <v>0</v>
      </c>
      <c r="CY82">
        <f aca="true" t="shared" si="56" ref="CY82:CY94">S82*(BZ82/100)</f>
        <v>2238.01</v>
      </c>
      <c r="CZ82">
        <f aca="true" t="shared" si="57" ref="CZ82:CZ94">S82*(CA82/100)</f>
        <v>1060.1100000000001</v>
      </c>
      <c r="DD82" t="s">
        <v>109</v>
      </c>
      <c r="DE82" t="s">
        <v>110</v>
      </c>
      <c r="DF82" t="s">
        <v>110</v>
      </c>
      <c r="DG82" t="s">
        <v>110</v>
      </c>
      <c r="DI82" t="s">
        <v>110</v>
      </c>
      <c r="DJ82" t="s">
        <v>110</v>
      </c>
      <c r="DN82">
        <v>104</v>
      </c>
      <c r="DO82">
        <v>70</v>
      </c>
      <c r="DP82">
        <v>1.047</v>
      </c>
      <c r="DQ82">
        <v>1</v>
      </c>
      <c r="DR82">
        <v>1</v>
      </c>
      <c r="DS82">
        <v>1</v>
      </c>
      <c r="DT82">
        <v>1</v>
      </c>
      <c r="DU82">
        <v>1005</v>
      </c>
      <c r="DV82" t="s">
        <v>20</v>
      </c>
      <c r="DW82" t="s">
        <v>20</v>
      </c>
      <c r="DX82">
        <v>100</v>
      </c>
      <c r="EE82">
        <v>15470290</v>
      </c>
      <c r="EF82">
        <v>30</v>
      </c>
      <c r="EG82" t="s">
        <v>74</v>
      </c>
      <c r="EH82">
        <v>0</v>
      </c>
      <c r="EJ82">
        <v>1</v>
      </c>
      <c r="EK82">
        <v>93</v>
      </c>
      <c r="EL82" t="s">
        <v>111</v>
      </c>
      <c r="EM82" t="s">
        <v>112</v>
      </c>
      <c r="EQ82">
        <v>64</v>
      </c>
      <c r="ER82">
        <v>591.21</v>
      </c>
      <c r="ES82">
        <v>267.96</v>
      </c>
      <c r="ET82">
        <v>43.13</v>
      </c>
      <c r="EU82">
        <v>8.51</v>
      </c>
      <c r="EV82">
        <v>280.12</v>
      </c>
      <c r="EW82">
        <v>22.55</v>
      </c>
      <c r="EX82">
        <v>0</v>
      </c>
      <c r="EY82">
        <v>0</v>
      </c>
      <c r="EZ82">
        <v>0</v>
      </c>
      <c r="FQ82">
        <v>0</v>
      </c>
      <c r="FR82">
        <f aca="true" t="shared" si="58" ref="FR82:FR94">ROUND(IF(AND(AA82=0,BI82=3),P82,0),2)</f>
        <v>0</v>
      </c>
      <c r="FS82">
        <v>0</v>
      </c>
      <c r="FX82">
        <v>95</v>
      </c>
      <c r="FY82">
        <v>45</v>
      </c>
    </row>
    <row r="83" spans="1:181" ht="12.75">
      <c r="A83">
        <v>17</v>
      </c>
      <c r="B83">
        <v>1</v>
      </c>
      <c r="C83">
        <f>ROW(SmtRes!A46)</f>
        <v>46</v>
      </c>
      <c r="D83">
        <f>ROW(EtalonRes!A46)</f>
        <v>46</v>
      </c>
      <c r="E83" t="s">
        <v>34</v>
      </c>
      <c r="F83" t="s">
        <v>113</v>
      </c>
      <c r="G83" t="s">
        <v>114</v>
      </c>
      <c r="H83" t="s">
        <v>20</v>
      </c>
      <c r="I83">
        <v>0.813</v>
      </c>
      <c r="J83">
        <v>0</v>
      </c>
      <c r="O83">
        <f t="shared" si="35"/>
        <v>5926.62</v>
      </c>
      <c r="P83">
        <f t="shared" si="36"/>
        <v>722.98</v>
      </c>
      <c r="Q83">
        <f t="shared" si="37"/>
        <v>478.41</v>
      </c>
      <c r="R83">
        <f t="shared" si="38"/>
        <v>144.81</v>
      </c>
      <c r="S83">
        <f t="shared" si="39"/>
        <v>4725.23</v>
      </c>
      <c r="T83">
        <f t="shared" si="40"/>
        <v>0</v>
      </c>
      <c r="U83">
        <f t="shared" si="41"/>
        <v>31.030897004999993</v>
      </c>
      <c r="V83">
        <f t="shared" si="42"/>
        <v>0</v>
      </c>
      <c r="W83">
        <f t="shared" si="43"/>
        <v>0</v>
      </c>
      <c r="X83">
        <f t="shared" si="44"/>
        <v>4488.97</v>
      </c>
      <c r="Y83">
        <f t="shared" si="45"/>
        <v>2126.35</v>
      </c>
      <c r="AA83">
        <v>0</v>
      </c>
      <c r="AB83">
        <f t="shared" si="46"/>
        <v>750.2715000000001</v>
      </c>
      <c r="AC83">
        <f>(ES83)</f>
        <v>193.32</v>
      </c>
      <c r="AD83">
        <f>((ET83*1.25))</f>
        <v>107.4625</v>
      </c>
      <c r="AE83">
        <f>((EU83*1.25))</f>
        <v>13.774999999999999</v>
      </c>
      <c r="AF83">
        <f>((EV83*1.15))</f>
        <v>449.489</v>
      </c>
      <c r="AG83">
        <f>(AP83)</f>
        <v>0</v>
      </c>
      <c r="AH83">
        <f>((EW83*1.15))</f>
        <v>36.455</v>
      </c>
      <c r="AI83">
        <f>((EX83*1.25))</f>
        <v>0</v>
      </c>
      <c r="AJ83">
        <f>(AS83)</f>
        <v>0</v>
      </c>
      <c r="AK83">
        <v>670.15</v>
      </c>
      <c r="AL83">
        <v>193.32</v>
      </c>
      <c r="AM83">
        <v>85.97</v>
      </c>
      <c r="AN83">
        <v>11.02</v>
      </c>
      <c r="AO83">
        <v>390.86</v>
      </c>
      <c r="AP83">
        <v>0</v>
      </c>
      <c r="AQ83">
        <v>31.7</v>
      </c>
      <c r="AR83">
        <v>0</v>
      </c>
      <c r="AS83">
        <v>0</v>
      </c>
      <c r="AT83">
        <v>95</v>
      </c>
      <c r="AU83">
        <v>45</v>
      </c>
      <c r="AV83">
        <v>1.047</v>
      </c>
      <c r="AW83">
        <v>1</v>
      </c>
      <c r="AX83">
        <v>1</v>
      </c>
      <c r="AY83">
        <v>1</v>
      </c>
      <c r="AZ83">
        <v>12.35</v>
      </c>
      <c r="BA83">
        <v>12.35</v>
      </c>
      <c r="BB83">
        <v>5.23</v>
      </c>
      <c r="BC83">
        <v>4.6</v>
      </c>
      <c r="BH83">
        <v>0</v>
      </c>
      <c r="BI83">
        <v>1</v>
      </c>
      <c r="BJ83" t="s">
        <v>115</v>
      </c>
      <c r="BM83">
        <v>91</v>
      </c>
      <c r="BN83">
        <v>0</v>
      </c>
      <c r="BO83" t="s">
        <v>113</v>
      </c>
      <c r="BP83">
        <v>1</v>
      </c>
      <c r="BQ83">
        <v>30</v>
      </c>
      <c r="BR83">
        <v>0</v>
      </c>
      <c r="BS83">
        <v>12.35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95</v>
      </c>
      <c r="CA83">
        <v>45</v>
      </c>
      <c r="CF83">
        <v>0</v>
      </c>
      <c r="CG83">
        <v>0</v>
      </c>
      <c r="CM83">
        <v>0</v>
      </c>
      <c r="CO83">
        <v>0</v>
      </c>
      <c r="CP83">
        <f t="shared" si="47"/>
        <v>5926.62</v>
      </c>
      <c r="CQ83">
        <f t="shared" si="48"/>
        <v>889.2719999999999</v>
      </c>
      <c r="CR83">
        <f t="shared" si="49"/>
        <v>588.4442321250001</v>
      </c>
      <c r="CS83">
        <f t="shared" si="50"/>
        <v>178.11694874999995</v>
      </c>
      <c r="CT83">
        <f t="shared" si="51"/>
        <v>5812.095040049999</v>
      </c>
      <c r="CU83">
        <f t="shared" si="52"/>
        <v>0</v>
      </c>
      <c r="CV83">
        <f t="shared" si="53"/>
        <v>38.168384999999994</v>
      </c>
      <c r="CW83">
        <f t="shared" si="54"/>
        <v>0</v>
      </c>
      <c r="CX83">
        <f t="shared" si="55"/>
        <v>0</v>
      </c>
      <c r="CY83">
        <f t="shared" si="56"/>
        <v>4488.968499999999</v>
      </c>
      <c r="CZ83">
        <f t="shared" si="57"/>
        <v>2126.3534999999997</v>
      </c>
      <c r="DE83" t="s">
        <v>72</v>
      </c>
      <c r="DF83" t="s">
        <v>72</v>
      </c>
      <c r="DG83" t="s">
        <v>73</v>
      </c>
      <c r="DI83" t="s">
        <v>73</v>
      </c>
      <c r="DJ83" t="s">
        <v>72</v>
      </c>
      <c r="DN83">
        <v>104</v>
      </c>
      <c r="DO83">
        <v>70</v>
      </c>
      <c r="DP83">
        <v>1.047</v>
      </c>
      <c r="DQ83">
        <v>1</v>
      </c>
      <c r="DR83">
        <v>1</v>
      </c>
      <c r="DS83">
        <v>1</v>
      </c>
      <c r="DT83">
        <v>1</v>
      </c>
      <c r="DU83">
        <v>1005</v>
      </c>
      <c r="DV83" t="s">
        <v>20</v>
      </c>
      <c r="DW83" t="s">
        <v>20</v>
      </c>
      <c r="DX83">
        <v>100</v>
      </c>
      <c r="EE83">
        <v>15470288</v>
      </c>
      <c r="EF83">
        <v>30</v>
      </c>
      <c r="EG83" t="s">
        <v>74</v>
      </c>
      <c r="EH83">
        <v>0</v>
      </c>
      <c r="EJ83">
        <v>1</v>
      </c>
      <c r="EK83">
        <v>91</v>
      </c>
      <c r="EL83" t="s">
        <v>116</v>
      </c>
      <c r="EM83" t="s">
        <v>117</v>
      </c>
      <c r="EQ83">
        <v>64</v>
      </c>
      <c r="ER83">
        <v>670.15</v>
      </c>
      <c r="ES83">
        <v>193.32</v>
      </c>
      <c r="ET83">
        <v>85.97</v>
      </c>
      <c r="EU83">
        <v>11.02</v>
      </c>
      <c r="EV83">
        <v>390.86</v>
      </c>
      <c r="EW83">
        <v>31.7</v>
      </c>
      <c r="EX83">
        <v>0</v>
      </c>
      <c r="EY83">
        <v>0</v>
      </c>
      <c r="EZ83">
        <v>0</v>
      </c>
      <c r="FQ83">
        <v>0</v>
      </c>
      <c r="FR83">
        <f t="shared" si="58"/>
        <v>0</v>
      </c>
      <c r="FS83">
        <v>0</v>
      </c>
      <c r="FX83">
        <v>95</v>
      </c>
      <c r="FY83">
        <v>45</v>
      </c>
    </row>
    <row r="84" spans="1:181" ht="12.75">
      <c r="A84">
        <v>18</v>
      </c>
      <c r="B84">
        <v>1</v>
      </c>
      <c r="C84">
        <v>46</v>
      </c>
      <c r="E84" t="s">
        <v>80</v>
      </c>
      <c r="F84" t="s">
        <v>118</v>
      </c>
      <c r="G84" t="s">
        <v>119</v>
      </c>
      <c r="H84" t="s">
        <v>91</v>
      </c>
      <c r="I84">
        <f>I83*J84</f>
        <v>84.55199999999999</v>
      </c>
      <c r="J84">
        <v>104</v>
      </c>
      <c r="O84">
        <f t="shared" si="35"/>
        <v>91860.05</v>
      </c>
      <c r="P84">
        <f t="shared" si="36"/>
        <v>91860.05</v>
      </c>
      <c r="Q84">
        <f t="shared" si="37"/>
        <v>0</v>
      </c>
      <c r="R84">
        <f t="shared" si="38"/>
        <v>0</v>
      </c>
      <c r="S84">
        <f t="shared" si="39"/>
        <v>0</v>
      </c>
      <c r="T84">
        <f t="shared" si="40"/>
        <v>0</v>
      </c>
      <c r="U84">
        <f t="shared" si="41"/>
        <v>0</v>
      </c>
      <c r="V84">
        <f t="shared" si="42"/>
        <v>0</v>
      </c>
      <c r="W84">
        <f t="shared" si="43"/>
        <v>0</v>
      </c>
      <c r="X84">
        <f t="shared" si="44"/>
        <v>0</v>
      </c>
      <c r="Y84">
        <f t="shared" si="45"/>
        <v>0</v>
      </c>
      <c r="AA84">
        <v>0</v>
      </c>
      <c r="AB84">
        <f t="shared" si="46"/>
        <v>258.06</v>
      </c>
      <c r="AC84">
        <f aca="true" t="shared" si="59" ref="AC84:AJ84">AL84</f>
        <v>258.06</v>
      </c>
      <c r="AD84">
        <f t="shared" si="59"/>
        <v>0</v>
      </c>
      <c r="AE84">
        <f t="shared" si="59"/>
        <v>0</v>
      </c>
      <c r="AF84">
        <f t="shared" si="59"/>
        <v>0</v>
      </c>
      <c r="AG84">
        <f t="shared" si="59"/>
        <v>0</v>
      </c>
      <c r="AH84">
        <f t="shared" si="59"/>
        <v>0</v>
      </c>
      <c r="AI84">
        <f t="shared" si="59"/>
        <v>0</v>
      </c>
      <c r="AJ84">
        <f t="shared" si="59"/>
        <v>0</v>
      </c>
      <c r="AK84">
        <v>258.06</v>
      </c>
      <c r="AL84">
        <v>258.06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1.047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4.21</v>
      </c>
      <c r="BH84">
        <v>3</v>
      </c>
      <c r="BI84">
        <v>1</v>
      </c>
      <c r="BJ84" t="s">
        <v>120</v>
      </c>
      <c r="BM84">
        <v>91</v>
      </c>
      <c r="BN84">
        <v>0</v>
      </c>
      <c r="BO84" t="s">
        <v>118</v>
      </c>
      <c r="BP84">
        <v>1</v>
      </c>
      <c r="BQ84">
        <v>30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47"/>
        <v>91860.05</v>
      </c>
      <c r="CQ84">
        <f t="shared" si="48"/>
        <v>1086.4326</v>
      </c>
      <c r="CR84">
        <f t="shared" si="49"/>
        <v>0</v>
      </c>
      <c r="CS84">
        <f t="shared" si="50"/>
        <v>0</v>
      </c>
      <c r="CT84">
        <f t="shared" si="51"/>
        <v>0</v>
      </c>
      <c r="CU84">
        <f t="shared" si="52"/>
        <v>0</v>
      </c>
      <c r="CV84">
        <f t="shared" si="53"/>
        <v>0</v>
      </c>
      <c r="CW84">
        <f t="shared" si="54"/>
        <v>0</v>
      </c>
      <c r="CX84">
        <f t="shared" si="55"/>
        <v>0</v>
      </c>
      <c r="CY84">
        <f t="shared" si="56"/>
        <v>0</v>
      </c>
      <c r="CZ84">
        <f t="shared" si="57"/>
        <v>0</v>
      </c>
      <c r="DN84">
        <v>104</v>
      </c>
      <c r="DO84">
        <v>70</v>
      </c>
      <c r="DP84">
        <v>1.047</v>
      </c>
      <c r="DQ84">
        <v>1</v>
      </c>
      <c r="DR84">
        <v>1</v>
      </c>
      <c r="DS84">
        <v>1</v>
      </c>
      <c r="DT84">
        <v>1</v>
      </c>
      <c r="DU84">
        <v>1005</v>
      </c>
      <c r="DV84" t="s">
        <v>91</v>
      </c>
      <c r="DW84" t="s">
        <v>91</v>
      </c>
      <c r="DX84">
        <v>1</v>
      </c>
      <c r="EE84">
        <v>15470288</v>
      </c>
      <c r="EF84">
        <v>30</v>
      </c>
      <c r="EG84" t="s">
        <v>74</v>
      </c>
      <c r="EH84">
        <v>0</v>
      </c>
      <c r="EJ84">
        <v>1</v>
      </c>
      <c r="EK84">
        <v>91</v>
      </c>
      <c r="EL84" t="s">
        <v>116</v>
      </c>
      <c r="EM84" t="s">
        <v>117</v>
      </c>
      <c r="EQ84">
        <v>0</v>
      </c>
      <c r="ER84">
        <v>258.06</v>
      </c>
      <c r="ES84">
        <v>258.06</v>
      </c>
      <c r="ET84">
        <v>0</v>
      </c>
      <c r="EU84">
        <v>0</v>
      </c>
      <c r="EV84">
        <v>0</v>
      </c>
      <c r="EW84">
        <v>0</v>
      </c>
      <c r="EX84">
        <v>0</v>
      </c>
      <c r="EZ84">
        <v>0</v>
      </c>
      <c r="FQ84">
        <v>0</v>
      </c>
      <c r="FR84">
        <f t="shared" si="58"/>
        <v>0</v>
      </c>
      <c r="FS84">
        <v>0</v>
      </c>
      <c r="FX84">
        <v>0</v>
      </c>
      <c r="FY84">
        <v>0</v>
      </c>
    </row>
    <row r="85" spans="1:181" ht="12.75">
      <c r="A85">
        <v>17</v>
      </c>
      <c r="B85">
        <v>1</v>
      </c>
      <c r="C85">
        <f>ROW(SmtRes!A48)</f>
        <v>48</v>
      </c>
      <c r="D85">
        <f>ROW(EtalonRes!A48)</f>
        <v>48</v>
      </c>
      <c r="E85" t="s">
        <v>82</v>
      </c>
      <c r="F85" t="s">
        <v>121</v>
      </c>
      <c r="G85" t="s">
        <v>122</v>
      </c>
      <c r="H85" t="s">
        <v>123</v>
      </c>
      <c r="I85">
        <v>0.68</v>
      </c>
      <c r="J85">
        <v>0</v>
      </c>
      <c r="O85">
        <f t="shared" si="35"/>
        <v>338.78</v>
      </c>
      <c r="P85">
        <f t="shared" si="36"/>
        <v>0</v>
      </c>
      <c r="Q85">
        <f t="shared" si="37"/>
        <v>0</v>
      </c>
      <c r="R85">
        <f t="shared" si="38"/>
        <v>0</v>
      </c>
      <c r="S85">
        <f t="shared" si="39"/>
        <v>338.78</v>
      </c>
      <c r="T85">
        <f t="shared" si="40"/>
        <v>0</v>
      </c>
      <c r="U85">
        <f t="shared" si="41"/>
        <v>2.6840892000000003</v>
      </c>
      <c r="V85">
        <f t="shared" si="42"/>
        <v>0</v>
      </c>
      <c r="W85">
        <f t="shared" si="43"/>
        <v>0</v>
      </c>
      <c r="X85">
        <f t="shared" si="44"/>
        <v>260.86</v>
      </c>
      <c r="Y85">
        <f t="shared" si="45"/>
        <v>152.45</v>
      </c>
      <c r="AA85">
        <v>0</v>
      </c>
      <c r="AB85">
        <f t="shared" si="46"/>
        <v>38.53</v>
      </c>
      <c r="AC85">
        <f>(ES85)</f>
        <v>0</v>
      </c>
      <c r="AD85">
        <f>(ET85)</f>
        <v>0</v>
      </c>
      <c r="AE85">
        <f>(EU85)</f>
        <v>0</v>
      </c>
      <c r="AF85">
        <f>(EV85)</f>
        <v>38.53</v>
      </c>
      <c r="AG85">
        <f>(AP85)</f>
        <v>0</v>
      </c>
      <c r="AH85">
        <f>(EW85)</f>
        <v>3.77</v>
      </c>
      <c r="AI85">
        <f>(EX85)</f>
        <v>0</v>
      </c>
      <c r="AJ85">
        <f>(AS85)</f>
        <v>0</v>
      </c>
      <c r="AK85">
        <v>38.53</v>
      </c>
      <c r="AL85">
        <v>0</v>
      </c>
      <c r="AM85">
        <v>0</v>
      </c>
      <c r="AN85">
        <v>0</v>
      </c>
      <c r="AO85">
        <v>38.53</v>
      </c>
      <c r="AP85">
        <v>0</v>
      </c>
      <c r="AQ85">
        <v>3.77</v>
      </c>
      <c r="AR85">
        <v>0</v>
      </c>
      <c r="AS85">
        <v>0</v>
      </c>
      <c r="AT85">
        <v>77</v>
      </c>
      <c r="AU85">
        <v>45</v>
      </c>
      <c r="AV85">
        <v>1.047</v>
      </c>
      <c r="AW85">
        <v>1</v>
      </c>
      <c r="AX85">
        <v>1</v>
      </c>
      <c r="AY85">
        <v>1</v>
      </c>
      <c r="AZ85">
        <v>12.35</v>
      </c>
      <c r="BA85">
        <v>12.35</v>
      </c>
      <c r="BB85">
        <v>1</v>
      </c>
      <c r="BC85">
        <v>1</v>
      </c>
      <c r="BH85">
        <v>0</v>
      </c>
      <c r="BI85">
        <v>1</v>
      </c>
      <c r="BJ85" t="s">
        <v>124</v>
      </c>
      <c r="BM85">
        <v>439</v>
      </c>
      <c r="BN85">
        <v>0</v>
      </c>
      <c r="BO85" t="s">
        <v>121</v>
      </c>
      <c r="BP85">
        <v>1</v>
      </c>
      <c r="BQ85">
        <v>60</v>
      </c>
      <c r="BR85">
        <v>0</v>
      </c>
      <c r="BS85">
        <v>12.35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77</v>
      </c>
      <c r="CA85">
        <v>45</v>
      </c>
      <c r="CF85">
        <v>0</v>
      </c>
      <c r="CG85">
        <v>0</v>
      </c>
      <c r="CM85">
        <v>0</v>
      </c>
      <c r="CO85">
        <v>0</v>
      </c>
      <c r="CP85">
        <f t="shared" si="47"/>
        <v>338.78</v>
      </c>
      <c r="CQ85">
        <f t="shared" si="48"/>
        <v>0</v>
      </c>
      <c r="CR85">
        <f t="shared" si="49"/>
        <v>0</v>
      </c>
      <c r="CS85">
        <f t="shared" si="50"/>
        <v>0</v>
      </c>
      <c r="CT85">
        <f t="shared" si="51"/>
        <v>498.2102385</v>
      </c>
      <c r="CU85">
        <f t="shared" si="52"/>
        <v>0</v>
      </c>
      <c r="CV85">
        <f t="shared" si="53"/>
        <v>3.94719</v>
      </c>
      <c r="CW85">
        <f t="shared" si="54"/>
        <v>0</v>
      </c>
      <c r="CX85">
        <f t="shared" si="55"/>
        <v>0</v>
      </c>
      <c r="CY85">
        <f t="shared" si="56"/>
        <v>260.8606</v>
      </c>
      <c r="CZ85">
        <f t="shared" si="57"/>
        <v>152.451</v>
      </c>
      <c r="DN85">
        <v>80</v>
      </c>
      <c r="DO85">
        <v>55</v>
      </c>
      <c r="DP85">
        <v>1.047</v>
      </c>
      <c r="DQ85">
        <v>1</v>
      </c>
      <c r="DR85">
        <v>1</v>
      </c>
      <c r="DS85">
        <v>1</v>
      </c>
      <c r="DT85">
        <v>1</v>
      </c>
      <c r="DU85">
        <v>1003</v>
      </c>
      <c r="DV85" t="s">
        <v>123</v>
      </c>
      <c r="DW85" t="s">
        <v>123</v>
      </c>
      <c r="DX85">
        <v>100</v>
      </c>
      <c r="EE85">
        <v>15470636</v>
      </c>
      <c r="EF85">
        <v>60</v>
      </c>
      <c r="EG85" t="s">
        <v>22</v>
      </c>
      <c r="EH85">
        <v>0</v>
      </c>
      <c r="EJ85">
        <v>1</v>
      </c>
      <c r="EK85">
        <v>439</v>
      </c>
      <c r="EL85" t="s">
        <v>125</v>
      </c>
      <c r="EM85" t="s">
        <v>126</v>
      </c>
      <c r="EQ85">
        <v>64</v>
      </c>
      <c r="ER85">
        <v>38.53</v>
      </c>
      <c r="ES85">
        <v>0</v>
      </c>
      <c r="ET85">
        <v>0</v>
      </c>
      <c r="EU85">
        <v>0</v>
      </c>
      <c r="EV85">
        <v>38.53</v>
      </c>
      <c r="EW85">
        <v>3.77</v>
      </c>
      <c r="EX85">
        <v>0</v>
      </c>
      <c r="EY85">
        <v>0</v>
      </c>
      <c r="EZ85">
        <v>0</v>
      </c>
      <c r="FQ85">
        <v>0</v>
      </c>
      <c r="FR85">
        <f t="shared" si="58"/>
        <v>0</v>
      </c>
      <c r="FS85">
        <v>0</v>
      </c>
      <c r="FX85">
        <v>77</v>
      </c>
      <c r="FY85">
        <v>45</v>
      </c>
    </row>
    <row r="86" spans="1:181" ht="12.75">
      <c r="A86">
        <v>17</v>
      </c>
      <c r="B86">
        <v>1</v>
      </c>
      <c r="C86">
        <f>ROW(SmtRes!A52)</f>
        <v>52</v>
      </c>
      <c r="D86">
        <f>ROW(EtalonRes!A52)</f>
        <v>52</v>
      </c>
      <c r="E86" t="s">
        <v>93</v>
      </c>
      <c r="F86" t="s">
        <v>127</v>
      </c>
      <c r="G86" t="s">
        <v>128</v>
      </c>
      <c r="H86" t="s">
        <v>123</v>
      </c>
      <c r="I86">
        <v>0.68</v>
      </c>
      <c r="J86">
        <v>0</v>
      </c>
      <c r="O86">
        <f t="shared" si="35"/>
        <v>1178.19</v>
      </c>
      <c r="P86">
        <f t="shared" si="36"/>
        <v>0</v>
      </c>
      <c r="Q86">
        <f t="shared" si="37"/>
        <v>14.65</v>
      </c>
      <c r="R86">
        <f t="shared" si="38"/>
        <v>5.83</v>
      </c>
      <c r="S86">
        <f t="shared" si="39"/>
        <v>1163.54</v>
      </c>
      <c r="T86">
        <f t="shared" si="40"/>
        <v>0</v>
      </c>
      <c r="U86">
        <f t="shared" si="41"/>
        <v>7.36059846</v>
      </c>
      <c r="V86">
        <f t="shared" si="42"/>
        <v>0</v>
      </c>
      <c r="W86">
        <f t="shared" si="43"/>
        <v>0</v>
      </c>
      <c r="X86">
        <f t="shared" si="44"/>
        <v>1105.36</v>
      </c>
      <c r="Y86">
        <f t="shared" si="45"/>
        <v>523.59</v>
      </c>
      <c r="AA86">
        <v>0</v>
      </c>
      <c r="AB86">
        <f t="shared" si="46"/>
        <v>135.11799999999997</v>
      </c>
      <c r="AC86">
        <f>(ES86)</f>
        <v>0</v>
      </c>
      <c r="AD86">
        <f>((ET86*1.25))</f>
        <v>2.7875</v>
      </c>
      <c r="AE86">
        <f>((EU86*1.25))</f>
        <v>0.6625000000000001</v>
      </c>
      <c r="AF86">
        <f>((EV86*1.15))</f>
        <v>132.33049999999997</v>
      </c>
      <c r="AG86">
        <f>(AP86)</f>
        <v>0</v>
      </c>
      <c r="AH86">
        <f>((EW86*1.15))</f>
        <v>10.3385</v>
      </c>
      <c r="AI86">
        <f>((EX86*1.25))</f>
        <v>0</v>
      </c>
      <c r="AJ86">
        <f>(AS86)</f>
        <v>0</v>
      </c>
      <c r="AK86">
        <v>117.3</v>
      </c>
      <c r="AL86">
        <v>0</v>
      </c>
      <c r="AM86">
        <v>2.23</v>
      </c>
      <c r="AN86">
        <v>0.53</v>
      </c>
      <c r="AO86">
        <v>115.07</v>
      </c>
      <c r="AP86">
        <v>0</v>
      </c>
      <c r="AQ86">
        <v>8.99</v>
      </c>
      <c r="AR86">
        <v>0</v>
      </c>
      <c r="AS86">
        <v>0</v>
      </c>
      <c r="AT86">
        <v>95</v>
      </c>
      <c r="AU86">
        <v>45</v>
      </c>
      <c r="AV86">
        <v>1.047</v>
      </c>
      <c r="AW86">
        <v>1</v>
      </c>
      <c r="AX86">
        <v>1</v>
      </c>
      <c r="AY86">
        <v>1</v>
      </c>
      <c r="AZ86">
        <v>12.35</v>
      </c>
      <c r="BA86">
        <v>12.35</v>
      </c>
      <c r="BB86">
        <v>7.38</v>
      </c>
      <c r="BC86">
        <v>1</v>
      </c>
      <c r="BH86">
        <v>0</v>
      </c>
      <c r="BI86">
        <v>1</v>
      </c>
      <c r="BJ86" t="s">
        <v>129</v>
      </c>
      <c r="BM86">
        <v>91</v>
      </c>
      <c r="BN86">
        <v>0</v>
      </c>
      <c r="BO86" t="s">
        <v>127</v>
      </c>
      <c r="BP86">
        <v>1</v>
      </c>
      <c r="BQ86">
        <v>30</v>
      </c>
      <c r="BR86">
        <v>0</v>
      </c>
      <c r="BS86">
        <v>12.35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95</v>
      </c>
      <c r="CA86">
        <v>45</v>
      </c>
      <c r="CF86">
        <v>0</v>
      </c>
      <c r="CG86">
        <v>0</v>
      </c>
      <c r="CM86">
        <v>0</v>
      </c>
      <c r="CO86">
        <v>0</v>
      </c>
      <c r="CP86">
        <f t="shared" si="47"/>
        <v>1178.19</v>
      </c>
      <c r="CQ86">
        <f t="shared" si="48"/>
        <v>0</v>
      </c>
      <c r="CR86">
        <f t="shared" si="49"/>
        <v>21.53862225</v>
      </c>
      <c r="CS86">
        <f t="shared" si="50"/>
        <v>8.566423125</v>
      </c>
      <c r="CT86">
        <f t="shared" si="51"/>
        <v>1711.0929137249993</v>
      </c>
      <c r="CU86">
        <f t="shared" si="52"/>
        <v>0</v>
      </c>
      <c r="CV86">
        <f t="shared" si="53"/>
        <v>10.8244095</v>
      </c>
      <c r="CW86">
        <f t="shared" si="54"/>
        <v>0</v>
      </c>
      <c r="CX86">
        <f t="shared" si="55"/>
        <v>0</v>
      </c>
      <c r="CY86">
        <f t="shared" si="56"/>
        <v>1105.3629999999998</v>
      </c>
      <c r="CZ86">
        <f t="shared" si="57"/>
        <v>523.593</v>
      </c>
      <c r="DE86" t="s">
        <v>72</v>
      </c>
      <c r="DF86" t="s">
        <v>72</v>
      </c>
      <c r="DG86" t="s">
        <v>73</v>
      </c>
      <c r="DI86" t="s">
        <v>73</v>
      </c>
      <c r="DJ86" t="s">
        <v>72</v>
      </c>
      <c r="DN86">
        <v>104</v>
      </c>
      <c r="DO86">
        <v>70</v>
      </c>
      <c r="DP86">
        <v>1.047</v>
      </c>
      <c r="DQ86">
        <v>1</v>
      </c>
      <c r="DR86">
        <v>1</v>
      </c>
      <c r="DS86">
        <v>1</v>
      </c>
      <c r="DT86">
        <v>1</v>
      </c>
      <c r="DU86">
        <v>1003</v>
      </c>
      <c r="DV86" t="s">
        <v>123</v>
      </c>
      <c r="DW86" t="s">
        <v>123</v>
      </c>
      <c r="DX86">
        <v>100</v>
      </c>
      <c r="EE86">
        <v>15470288</v>
      </c>
      <c r="EF86">
        <v>30</v>
      </c>
      <c r="EG86" t="s">
        <v>74</v>
      </c>
      <c r="EH86">
        <v>0</v>
      </c>
      <c r="EJ86">
        <v>1</v>
      </c>
      <c r="EK86">
        <v>91</v>
      </c>
      <c r="EL86" t="s">
        <v>116</v>
      </c>
      <c r="EM86" t="s">
        <v>117</v>
      </c>
      <c r="EQ86">
        <v>64</v>
      </c>
      <c r="ER86">
        <v>117.3</v>
      </c>
      <c r="ES86">
        <v>0</v>
      </c>
      <c r="ET86">
        <v>2.23</v>
      </c>
      <c r="EU86">
        <v>0.53</v>
      </c>
      <c r="EV86">
        <v>115.07</v>
      </c>
      <c r="EW86">
        <v>8.99</v>
      </c>
      <c r="EX86">
        <v>0</v>
      </c>
      <c r="EY86">
        <v>0</v>
      </c>
      <c r="EZ86">
        <v>0</v>
      </c>
      <c r="FQ86">
        <v>0</v>
      </c>
      <c r="FR86">
        <f t="shared" si="58"/>
        <v>0</v>
      </c>
      <c r="FS86">
        <v>0</v>
      </c>
      <c r="FX86">
        <v>95</v>
      </c>
      <c r="FY86">
        <v>45</v>
      </c>
    </row>
    <row r="87" spans="1:181" ht="12.75">
      <c r="A87">
        <v>18</v>
      </c>
      <c r="B87">
        <v>1</v>
      </c>
      <c r="C87">
        <v>52</v>
      </c>
      <c r="E87" t="s">
        <v>99</v>
      </c>
      <c r="F87" t="s">
        <v>130</v>
      </c>
      <c r="G87" t="s">
        <v>131</v>
      </c>
      <c r="H87" t="s">
        <v>28</v>
      </c>
      <c r="I87">
        <f>I86*J87</f>
        <v>0.0035020000000000003</v>
      </c>
      <c r="J87">
        <v>0.00515</v>
      </c>
      <c r="O87">
        <f t="shared" si="35"/>
        <v>364.54</v>
      </c>
      <c r="P87">
        <f t="shared" si="36"/>
        <v>364.54</v>
      </c>
      <c r="Q87">
        <f t="shared" si="37"/>
        <v>0</v>
      </c>
      <c r="R87">
        <f t="shared" si="38"/>
        <v>0</v>
      </c>
      <c r="S87">
        <f t="shared" si="39"/>
        <v>0</v>
      </c>
      <c r="T87">
        <f t="shared" si="40"/>
        <v>0</v>
      </c>
      <c r="U87">
        <f t="shared" si="41"/>
        <v>0</v>
      </c>
      <c r="V87">
        <f t="shared" si="42"/>
        <v>0</v>
      </c>
      <c r="W87">
        <f t="shared" si="43"/>
        <v>0</v>
      </c>
      <c r="X87">
        <f t="shared" si="44"/>
        <v>0</v>
      </c>
      <c r="Y87">
        <f t="shared" si="45"/>
        <v>0</v>
      </c>
      <c r="AA87">
        <v>0</v>
      </c>
      <c r="AB87">
        <f t="shared" si="46"/>
        <v>9989.9998</v>
      </c>
      <c r="AC87">
        <f aca="true" t="shared" si="60" ref="AC87:AJ88">AL87</f>
        <v>9989.9998</v>
      </c>
      <c r="AD87">
        <f t="shared" si="60"/>
        <v>0</v>
      </c>
      <c r="AE87">
        <f t="shared" si="60"/>
        <v>0</v>
      </c>
      <c r="AF87">
        <f t="shared" si="60"/>
        <v>0</v>
      </c>
      <c r="AG87">
        <f t="shared" si="60"/>
        <v>0</v>
      </c>
      <c r="AH87">
        <f t="shared" si="60"/>
        <v>0</v>
      </c>
      <c r="AI87">
        <f t="shared" si="60"/>
        <v>0</v>
      </c>
      <c r="AJ87">
        <f t="shared" si="60"/>
        <v>0</v>
      </c>
      <c r="AK87">
        <v>9989.9998</v>
      </c>
      <c r="AL87">
        <v>9989.9998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1.047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10.42</v>
      </c>
      <c r="BH87">
        <v>3</v>
      </c>
      <c r="BI87">
        <v>1</v>
      </c>
      <c r="BM87">
        <v>91</v>
      </c>
      <c r="BN87">
        <v>0</v>
      </c>
      <c r="BO87" t="s">
        <v>130</v>
      </c>
      <c r="BP87">
        <v>1</v>
      </c>
      <c r="BQ87">
        <v>30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47"/>
        <v>364.54</v>
      </c>
      <c r="CQ87">
        <f t="shared" si="48"/>
        <v>104095.797916</v>
      </c>
      <c r="CR87">
        <f t="shared" si="49"/>
        <v>0</v>
      </c>
      <c r="CS87">
        <f t="shared" si="50"/>
        <v>0</v>
      </c>
      <c r="CT87">
        <f t="shared" si="51"/>
        <v>0</v>
      </c>
      <c r="CU87">
        <f t="shared" si="52"/>
        <v>0</v>
      </c>
      <c r="CV87">
        <f t="shared" si="53"/>
        <v>0</v>
      </c>
      <c r="CW87">
        <f t="shared" si="54"/>
        <v>0</v>
      </c>
      <c r="CX87">
        <f t="shared" si="55"/>
        <v>0</v>
      </c>
      <c r="CY87">
        <f t="shared" si="56"/>
        <v>0</v>
      </c>
      <c r="CZ87">
        <f t="shared" si="57"/>
        <v>0</v>
      </c>
      <c r="DN87">
        <v>104</v>
      </c>
      <c r="DO87">
        <v>70</v>
      </c>
      <c r="DP87">
        <v>1.047</v>
      </c>
      <c r="DQ87">
        <v>1</v>
      </c>
      <c r="DR87">
        <v>1</v>
      </c>
      <c r="DS87">
        <v>1</v>
      </c>
      <c r="DT87">
        <v>1</v>
      </c>
      <c r="DU87">
        <v>1009</v>
      </c>
      <c r="DV87" t="s">
        <v>28</v>
      </c>
      <c r="DW87" t="s">
        <v>28</v>
      </c>
      <c r="DX87">
        <v>1000</v>
      </c>
      <c r="EE87">
        <v>15470288</v>
      </c>
      <c r="EF87">
        <v>30</v>
      </c>
      <c r="EG87" t="s">
        <v>74</v>
      </c>
      <c r="EH87">
        <v>0</v>
      </c>
      <c r="EJ87">
        <v>1</v>
      </c>
      <c r="EK87">
        <v>91</v>
      </c>
      <c r="EL87" t="s">
        <v>116</v>
      </c>
      <c r="EM87" t="s">
        <v>117</v>
      </c>
      <c r="EQ87">
        <v>0</v>
      </c>
      <c r="ER87">
        <v>9989.9998</v>
      </c>
      <c r="ES87">
        <v>9989.9998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0</v>
      </c>
      <c r="FQ87">
        <v>0</v>
      </c>
      <c r="FR87">
        <f t="shared" si="58"/>
        <v>0</v>
      </c>
      <c r="FS87">
        <v>0</v>
      </c>
      <c r="FX87">
        <v>0</v>
      </c>
      <c r="FY87">
        <v>0</v>
      </c>
    </row>
    <row r="88" spans="1:181" ht="12.75">
      <c r="A88">
        <v>18</v>
      </c>
      <c r="B88">
        <v>1</v>
      </c>
      <c r="C88">
        <v>51</v>
      </c>
      <c r="E88" t="s">
        <v>132</v>
      </c>
      <c r="F88" t="s">
        <v>133</v>
      </c>
      <c r="G88" t="s">
        <v>134</v>
      </c>
      <c r="H88" t="s">
        <v>37</v>
      </c>
      <c r="I88">
        <f>I86*J88</f>
        <v>68.68</v>
      </c>
      <c r="J88">
        <v>101</v>
      </c>
      <c r="O88">
        <f t="shared" si="35"/>
        <v>1490.08</v>
      </c>
      <c r="P88">
        <f t="shared" si="36"/>
        <v>1490.08</v>
      </c>
      <c r="Q88">
        <f t="shared" si="37"/>
        <v>0</v>
      </c>
      <c r="R88">
        <f t="shared" si="38"/>
        <v>0</v>
      </c>
      <c r="S88">
        <f t="shared" si="39"/>
        <v>0</v>
      </c>
      <c r="T88">
        <f t="shared" si="40"/>
        <v>0</v>
      </c>
      <c r="U88">
        <f t="shared" si="41"/>
        <v>0</v>
      </c>
      <c r="V88">
        <f t="shared" si="42"/>
        <v>0</v>
      </c>
      <c r="W88">
        <f t="shared" si="43"/>
        <v>0</v>
      </c>
      <c r="X88">
        <f t="shared" si="44"/>
        <v>0</v>
      </c>
      <c r="Y88">
        <f t="shared" si="45"/>
        <v>0</v>
      </c>
      <c r="AA88">
        <v>0</v>
      </c>
      <c r="AB88">
        <f t="shared" si="46"/>
        <v>11.3</v>
      </c>
      <c r="AC88">
        <f t="shared" si="60"/>
        <v>11.3</v>
      </c>
      <c r="AD88">
        <f t="shared" si="60"/>
        <v>0</v>
      </c>
      <c r="AE88">
        <f t="shared" si="60"/>
        <v>0</v>
      </c>
      <c r="AF88">
        <f t="shared" si="60"/>
        <v>0</v>
      </c>
      <c r="AG88">
        <f t="shared" si="60"/>
        <v>0</v>
      </c>
      <c r="AH88">
        <f t="shared" si="60"/>
        <v>0</v>
      </c>
      <c r="AI88">
        <f t="shared" si="60"/>
        <v>0</v>
      </c>
      <c r="AJ88">
        <f t="shared" si="60"/>
        <v>0</v>
      </c>
      <c r="AK88">
        <v>11.3</v>
      </c>
      <c r="AL88">
        <v>11.3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1.047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1.92</v>
      </c>
      <c r="BH88">
        <v>3</v>
      </c>
      <c r="BI88">
        <v>1</v>
      </c>
      <c r="BJ88" t="s">
        <v>135</v>
      </c>
      <c r="BM88">
        <v>91</v>
      </c>
      <c r="BN88">
        <v>0</v>
      </c>
      <c r="BO88" t="s">
        <v>133</v>
      </c>
      <c r="BP88">
        <v>1</v>
      </c>
      <c r="BQ88">
        <v>30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0</v>
      </c>
      <c r="CA88">
        <v>0</v>
      </c>
      <c r="CF88">
        <v>0</v>
      </c>
      <c r="CG88">
        <v>0</v>
      </c>
      <c r="CM88">
        <v>0</v>
      </c>
      <c r="CO88">
        <v>0</v>
      </c>
      <c r="CP88">
        <f t="shared" si="47"/>
        <v>1490.08</v>
      </c>
      <c r="CQ88">
        <f t="shared" si="48"/>
        <v>21.696</v>
      </c>
      <c r="CR88">
        <f t="shared" si="49"/>
        <v>0</v>
      </c>
      <c r="CS88">
        <f t="shared" si="50"/>
        <v>0</v>
      </c>
      <c r="CT88">
        <f t="shared" si="51"/>
        <v>0</v>
      </c>
      <c r="CU88">
        <f t="shared" si="52"/>
        <v>0</v>
      </c>
      <c r="CV88">
        <f t="shared" si="53"/>
        <v>0</v>
      </c>
      <c r="CW88">
        <f t="shared" si="54"/>
        <v>0</v>
      </c>
      <c r="CX88">
        <f t="shared" si="55"/>
        <v>0</v>
      </c>
      <c r="CY88">
        <f t="shared" si="56"/>
        <v>0</v>
      </c>
      <c r="CZ88">
        <f t="shared" si="57"/>
        <v>0</v>
      </c>
      <c r="DN88">
        <v>104</v>
      </c>
      <c r="DO88">
        <v>70</v>
      </c>
      <c r="DP88">
        <v>1.047</v>
      </c>
      <c r="DQ88">
        <v>1</v>
      </c>
      <c r="DR88">
        <v>1</v>
      </c>
      <c r="DS88">
        <v>1</v>
      </c>
      <c r="DT88">
        <v>1</v>
      </c>
      <c r="DU88">
        <v>1003</v>
      </c>
      <c r="DV88" t="s">
        <v>37</v>
      </c>
      <c r="DW88" t="s">
        <v>37</v>
      </c>
      <c r="DX88">
        <v>1</v>
      </c>
      <c r="EE88">
        <v>15470288</v>
      </c>
      <c r="EF88">
        <v>30</v>
      </c>
      <c r="EG88" t="s">
        <v>74</v>
      </c>
      <c r="EH88">
        <v>0</v>
      </c>
      <c r="EJ88">
        <v>1</v>
      </c>
      <c r="EK88">
        <v>91</v>
      </c>
      <c r="EL88" t="s">
        <v>116</v>
      </c>
      <c r="EM88" t="s">
        <v>117</v>
      </c>
      <c r="EQ88">
        <v>0</v>
      </c>
      <c r="ER88">
        <v>11.3</v>
      </c>
      <c r="ES88">
        <v>11.3</v>
      </c>
      <c r="ET88">
        <v>0</v>
      </c>
      <c r="EU88">
        <v>0</v>
      </c>
      <c r="EV88">
        <v>0</v>
      </c>
      <c r="EW88">
        <v>0</v>
      </c>
      <c r="EX88">
        <v>0</v>
      </c>
      <c r="EZ88">
        <v>0</v>
      </c>
      <c r="FQ88">
        <v>0</v>
      </c>
      <c r="FR88">
        <f t="shared" si="58"/>
        <v>0</v>
      </c>
      <c r="FS88">
        <v>0</v>
      </c>
      <c r="FX88">
        <v>0</v>
      </c>
      <c r="FY88">
        <v>0</v>
      </c>
    </row>
    <row r="89" spans="1:181" ht="12.75">
      <c r="A89">
        <v>17</v>
      </c>
      <c r="B89">
        <v>1</v>
      </c>
      <c r="C89">
        <f>ROW(SmtRes!A54)</f>
        <v>54</v>
      </c>
      <c r="D89">
        <f>ROW(EtalonRes!A54)</f>
        <v>54</v>
      </c>
      <c r="E89" t="s">
        <v>136</v>
      </c>
      <c r="F89" t="s">
        <v>137</v>
      </c>
      <c r="G89" t="s">
        <v>138</v>
      </c>
      <c r="H89" t="s">
        <v>20</v>
      </c>
      <c r="I89">
        <v>0.371</v>
      </c>
      <c r="J89">
        <v>0</v>
      </c>
      <c r="O89">
        <f t="shared" si="35"/>
        <v>558.44</v>
      </c>
      <c r="P89">
        <f t="shared" si="36"/>
        <v>0</v>
      </c>
      <c r="Q89">
        <f t="shared" si="37"/>
        <v>0</v>
      </c>
      <c r="R89">
        <f t="shared" si="38"/>
        <v>0</v>
      </c>
      <c r="S89">
        <f t="shared" si="39"/>
        <v>558.44</v>
      </c>
      <c r="T89">
        <f t="shared" si="40"/>
        <v>0</v>
      </c>
      <c r="U89">
        <f t="shared" si="41"/>
        <v>4.42429743</v>
      </c>
      <c r="V89">
        <f t="shared" si="42"/>
        <v>0</v>
      </c>
      <c r="W89">
        <f t="shared" si="43"/>
        <v>0</v>
      </c>
      <c r="X89">
        <f t="shared" si="44"/>
        <v>430</v>
      </c>
      <c r="Y89">
        <f t="shared" si="45"/>
        <v>251.3</v>
      </c>
      <c r="AA89">
        <v>0</v>
      </c>
      <c r="AB89">
        <f t="shared" si="46"/>
        <v>116.41</v>
      </c>
      <c r="AC89">
        <f>(ES89)</f>
        <v>0</v>
      </c>
      <c r="AD89">
        <f>(ET89)</f>
        <v>0</v>
      </c>
      <c r="AE89">
        <f>(EU89)</f>
        <v>0</v>
      </c>
      <c r="AF89">
        <f>(EV89)</f>
        <v>116.41</v>
      </c>
      <c r="AG89">
        <f>(AP89)</f>
        <v>0</v>
      </c>
      <c r="AH89">
        <f>(EW89)</f>
        <v>11.39</v>
      </c>
      <c r="AI89">
        <f>(EX89)</f>
        <v>0</v>
      </c>
      <c r="AJ89">
        <f>(AS89)</f>
        <v>0</v>
      </c>
      <c r="AK89">
        <v>116.41</v>
      </c>
      <c r="AL89">
        <v>0</v>
      </c>
      <c r="AM89">
        <v>0</v>
      </c>
      <c r="AN89">
        <v>0</v>
      </c>
      <c r="AO89">
        <v>116.41</v>
      </c>
      <c r="AP89">
        <v>0</v>
      </c>
      <c r="AQ89">
        <v>11.39</v>
      </c>
      <c r="AR89">
        <v>0</v>
      </c>
      <c r="AS89">
        <v>0</v>
      </c>
      <c r="AT89">
        <v>77</v>
      </c>
      <c r="AU89">
        <v>45</v>
      </c>
      <c r="AV89">
        <v>1.047</v>
      </c>
      <c r="AW89">
        <v>1</v>
      </c>
      <c r="AX89">
        <v>1</v>
      </c>
      <c r="AY89">
        <v>1</v>
      </c>
      <c r="AZ89">
        <v>12.35</v>
      </c>
      <c r="BA89">
        <v>12.35</v>
      </c>
      <c r="BB89">
        <v>1</v>
      </c>
      <c r="BC89">
        <v>1</v>
      </c>
      <c r="BH89">
        <v>0</v>
      </c>
      <c r="BI89">
        <v>1</v>
      </c>
      <c r="BJ89" t="s">
        <v>139</v>
      </c>
      <c r="BM89">
        <v>439</v>
      </c>
      <c r="BN89">
        <v>0</v>
      </c>
      <c r="BO89" t="s">
        <v>137</v>
      </c>
      <c r="BP89">
        <v>1</v>
      </c>
      <c r="BQ89">
        <v>60</v>
      </c>
      <c r="BR89">
        <v>0</v>
      </c>
      <c r="BS89">
        <v>12.35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77</v>
      </c>
      <c r="CA89">
        <v>45</v>
      </c>
      <c r="CF89">
        <v>0</v>
      </c>
      <c r="CG89">
        <v>0</v>
      </c>
      <c r="CM89">
        <v>0</v>
      </c>
      <c r="CO89">
        <v>0</v>
      </c>
      <c r="CP89">
        <f t="shared" si="47"/>
        <v>558.44</v>
      </c>
      <c r="CQ89">
        <f t="shared" si="48"/>
        <v>0</v>
      </c>
      <c r="CR89">
        <f t="shared" si="49"/>
        <v>0</v>
      </c>
      <c r="CS89">
        <f t="shared" si="50"/>
        <v>0</v>
      </c>
      <c r="CT89">
        <f t="shared" si="51"/>
        <v>1505.2336844999998</v>
      </c>
      <c r="CU89">
        <f t="shared" si="52"/>
        <v>0</v>
      </c>
      <c r="CV89">
        <f t="shared" si="53"/>
        <v>11.92533</v>
      </c>
      <c r="CW89">
        <f t="shared" si="54"/>
        <v>0</v>
      </c>
      <c r="CX89">
        <f t="shared" si="55"/>
        <v>0</v>
      </c>
      <c r="CY89">
        <f t="shared" si="56"/>
        <v>429.9988000000001</v>
      </c>
      <c r="CZ89">
        <f t="shared" si="57"/>
        <v>251.29800000000003</v>
      </c>
      <c r="DN89">
        <v>80</v>
      </c>
      <c r="DO89">
        <v>55</v>
      </c>
      <c r="DP89">
        <v>1.047</v>
      </c>
      <c r="DQ89">
        <v>1</v>
      </c>
      <c r="DR89">
        <v>1</v>
      </c>
      <c r="DS89">
        <v>1</v>
      </c>
      <c r="DT89">
        <v>1</v>
      </c>
      <c r="DU89">
        <v>1005</v>
      </c>
      <c r="DV89" t="s">
        <v>20</v>
      </c>
      <c r="DW89" t="s">
        <v>20</v>
      </c>
      <c r="DX89">
        <v>100</v>
      </c>
      <c r="EE89">
        <v>15470636</v>
      </c>
      <c r="EF89">
        <v>60</v>
      </c>
      <c r="EG89" t="s">
        <v>22</v>
      </c>
      <c r="EH89">
        <v>0</v>
      </c>
      <c r="EJ89">
        <v>1</v>
      </c>
      <c r="EK89">
        <v>439</v>
      </c>
      <c r="EL89" t="s">
        <v>125</v>
      </c>
      <c r="EM89" t="s">
        <v>126</v>
      </c>
      <c r="EQ89">
        <v>64</v>
      </c>
      <c r="ER89">
        <v>116.41</v>
      </c>
      <c r="ES89">
        <v>0</v>
      </c>
      <c r="ET89">
        <v>0</v>
      </c>
      <c r="EU89">
        <v>0</v>
      </c>
      <c r="EV89">
        <v>116.41</v>
      </c>
      <c r="EW89">
        <v>11.39</v>
      </c>
      <c r="EX89">
        <v>0</v>
      </c>
      <c r="EY89">
        <v>0</v>
      </c>
      <c r="EZ89">
        <v>0</v>
      </c>
      <c r="FQ89">
        <v>0</v>
      </c>
      <c r="FR89">
        <f t="shared" si="58"/>
        <v>0</v>
      </c>
      <c r="FS89">
        <v>0</v>
      </c>
      <c r="FX89">
        <v>77</v>
      </c>
      <c r="FY89">
        <v>45</v>
      </c>
    </row>
    <row r="90" spans="1:181" ht="12.75">
      <c r="A90">
        <v>17</v>
      </c>
      <c r="B90">
        <v>1</v>
      </c>
      <c r="C90">
        <f>ROW(SmtRes!A63)</f>
        <v>63</v>
      </c>
      <c r="D90">
        <f>ROW(EtalonRes!A63)</f>
        <v>63</v>
      </c>
      <c r="E90" t="s">
        <v>140</v>
      </c>
      <c r="F90" t="s">
        <v>141</v>
      </c>
      <c r="G90" t="s">
        <v>142</v>
      </c>
      <c r="H90" t="s">
        <v>20</v>
      </c>
      <c r="I90">
        <v>0.08</v>
      </c>
      <c r="J90">
        <v>0</v>
      </c>
      <c r="O90">
        <f t="shared" si="35"/>
        <v>919.03</v>
      </c>
      <c r="P90">
        <f t="shared" si="36"/>
        <v>134.87</v>
      </c>
      <c r="Q90">
        <f t="shared" si="37"/>
        <v>56.93</v>
      </c>
      <c r="R90">
        <f t="shared" si="38"/>
        <v>18.35</v>
      </c>
      <c r="S90">
        <f t="shared" si="39"/>
        <v>727.23</v>
      </c>
      <c r="T90">
        <f t="shared" si="40"/>
        <v>0</v>
      </c>
      <c r="U90">
        <f t="shared" si="41"/>
        <v>5.02907604</v>
      </c>
      <c r="V90">
        <f t="shared" si="42"/>
        <v>0</v>
      </c>
      <c r="W90">
        <f t="shared" si="43"/>
        <v>0</v>
      </c>
      <c r="X90">
        <f t="shared" si="44"/>
        <v>690.87</v>
      </c>
      <c r="Y90">
        <f t="shared" si="45"/>
        <v>327.25</v>
      </c>
      <c r="AA90">
        <v>0</v>
      </c>
      <c r="AB90">
        <f t="shared" si="46"/>
        <v>1587.0955</v>
      </c>
      <c r="AC90">
        <f>(ES90)</f>
        <v>766.29</v>
      </c>
      <c r="AD90">
        <f>((ET90*1.25))</f>
        <v>117.78750000000001</v>
      </c>
      <c r="AE90">
        <f>((EU90*1.25))</f>
        <v>17.7375</v>
      </c>
      <c r="AF90">
        <f>((EV90*1.15))</f>
        <v>703.018</v>
      </c>
      <c r="AG90">
        <f>(AP90)</f>
        <v>0</v>
      </c>
      <c r="AH90">
        <f>((EW90*1.15))</f>
        <v>60.0415</v>
      </c>
      <c r="AI90">
        <f>((EX90*1.25))</f>
        <v>0</v>
      </c>
      <c r="AJ90">
        <f>(AS90)</f>
        <v>0</v>
      </c>
      <c r="AK90">
        <v>1471.8400000000001</v>
      </c>
      <c r="AL90">
        <v>766.29</v>
      </c>
      <c r="AM90">
        <v>94.23</v>
      </c>
      <c r="AN90">
        <v>14.19</v>
      </c>
      <c r="AO90">
        <v>611.32</v>
      </c>
      <c r="AP90">
        <v>0</v>
      </c>
      <c r="AQ90">
        <v>52.21</v>
      </c>
      <c r="AR90">
        <v>0</v>
      </c>
      <c r="AS90">
        <v>0</v>
      </c>
      <c r="AT90">
        <v>95</v>
      </c>
      <c r="AU90">
        <v>45</v>
      </c>
      <c r="AV90">
        <v>1.047</v>
      </c>
      <c r="AW90">
        <v>1</v>
      </c>
      <c r="AX90">
        <v>1</v>
      </c>
      <c r="AY90">
        <v>1</v>
      </c>
      <c r="AZ90">
        <v>12.35</v>
      </c>
      <c r="BA90">
        <v>12.35</v>
      </c>
      <c r="BB90">
        <v>5.77</v>
      </c>
      <c r="BC90">
        <v>2.2</v>
      </c>
      <c r="BH90">
        <v>0</v>
      </c>
      <c r="BI90">
        <v>1</v>
      </c>
      <c r="BJ90" t="s">
        <v>143</v>
      </c>
      <c r="BM90">
        <v>91</v>
      </c>
      <c r="BN90">
        <v>0</v>
      </c>
      <c r="BO90" t="s">
        <v>141</v>
      </c>
      <c r="BP90">
        <v>1</v>
      </c>
      <c r="BQ90">
        <v>30</v>
      </c>
      <c r="BR90">
        <v>0</v>
      </c>
      <c r="BS90">
        <v>12.35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95</v>
      </c>
      <c r="CA90">
        <v>45</v>
      </c>
      <c r="CF90">
        <v>0</v>
      </c>
      <c r="CG90">
        <v>0</v>
      </c>
      <c r="CM90">
        <v>0</v>
      </c>
      <c r="CO90">
        <v>0</v>
      </c>
      <c r="CP90">
        <f t="shared" si="47"/>
        <v>919.03</v>
      </c>
      <c r="CQ90">
        <f t="shared" si="48"/>
        <v>1685.838</v>
      </c>
      <c r="CR90">
        <f t="shared" si="49"/>
        <v>711.576667125</v>
      </c>
      <c r="CS90">
        <f t="shared" si="50"/>
        <v>229.353856875</v>
      </c>
      <c r="CT90">
        <f t="shared" si="51"/>
        <v>9090.3390981</v>
      </c>
      <c r="CU90">
        <f t="shared" si="52"/>
        <v>0</v>
      </c>
      <c r="CV90">
        <f t="shared" si="53"/>
        <v>62.86345049999999</v>
      </c>
      <c r="CW90">
        <f t="shared" si="54"/>
        <v>0</v>
      </c>
      <c r="CX90">
        <f t="shared" si="55"/>
        <v>0</v>
      </c>
      <c r="CY90">
        <f t="shared" si="56"/>
        <v>690.8685</v>
      </c>
      <c r="CZ90">
        <f t="shared" si="57"/>
        <v>327.25350000000003</v>
      </c>
      <c r="DE90" t="s">
        <v>72</v>
      </c>
      <c r="DF90" t="s">
        <v>72</v>
      </c>
      <c r="DG90" t="s">
        <v>73</v>
      </c>
      <c r="DI90" t="s">
        <v>73</v>
      </c>
      <c r="DJ90" t="s">
        <v>72</v>
      </c>
      <c r="DN90">
        <v>104</v>
      </c>
      <c r="DO90">
        <v>70</v>
      </c>
      <c r="DP90">
        <v>1.047</v>
      </c>
      <c r="DQ90">
        <v>1</v>
      </c>
      <c r="DR90">
        <v>1</v>
      </c>
      <c r="DS90">
        <v>1</v>
      </c>
      <c r="DT90">
        <v>1</v>
      </c>
      <c r="DU90">
        <v>1005</v>
      </c>
      <c r="DV90" t="s">
        <v>20</v>
      </c>
      <c r="DW90" t="s">
        <v>20</v>
      </c>
      <c r="DX90">
        <v>100</v>
      </c>
      <c r="EE90">
        <v>15470288</v>
      </c>
      <c r="EF90">
        <v>30</v>
      </c>
      <c r="EG90" t="s">
        <v>74</v>
      </c>
      <c r="EH90">
        <v>0</v>
      </c>
      <c r="EJ90">
        <v>1</v>
      </c>
      <c r="EK90">
        <v>91</v>
      </c>
      <c r="EL90" t="s">
        <v>116</v>
      </c>
      <c r="EM90" t="s">
        <v>117</v>
      </c>
      <c r="EQ90">
        <v>64</v>
      </c>
      <c r="ER90">
        <v>1471.84</v>
      </c>
      <c r="ES90">
        <v>766.29</v>
      </c>
      <c r="ET90">
        <v>94.23</v>
      </c>
      <c r="EU90">
        <v>14.19</v>
      </c>
      <c r="EV90">
        <v>611.32</v>
      </c>
      <c r="EW90">
        <v>52.21</v>
      </c>
      <c r="EX90">
        <v>0</v>
      </c>
      <c r="EY90">
        <v>0</v>
      </c>
      <c r="EZ90">
        <v>0</v>
      </c>
      <c r="FQ90">
        <v>0</v>
      </c>
      <c r="FR90">
        <f t="shared" si="58"/>
        <v>0</v>
      </c>
      <c r="FS90">
        <v>0</v>
      </c>
      <c r="FX90">
        <v>95</v>
      </c>
      <c r="FY90">
        <v>45</v>
      </c>
    </row>
    <row r="91" spans="1:181" ht="12.75">
      <c r="A91">
        <v>18</v>
      </c>
      <c r="B91">
        <v>1</v>
      </c>
      <c r="C91">
        <v>62</v>
      </c>
      <c r="E91" t="s">
        <v>144</v>
      </c>
      <c r="F91" t="s">
        <v>145</v>
      </c>
      <c r="G91" t="s">
        <v>146</v>
      </c>
      <c r="H91" t="s">
        <v>28</v>
      </c>
      <c r="I91">
        <f>I90*J91</f>
        <v>0.002884</v>
      </c>
      <c r="J91">
        <v>0.03605</v>
      </c>
      <c r="O91">
        <f t="shared" si="35"/>
        <v>121.21</v>
      </c>
      <c r="P91">
        <f t="shared" si="36"/>
        <v>121.21</v>
      </c>
      <c r="Q91">
        <f t="shared" si="37"/>
        <v>0</v>
      </c>
      <c r="R91">
        <f t="shared" si="38"/>
        <v>0</v>
      </c>
      <c r="S91">
        <f t="shared" si="39"/>
        <v>0</v>
      </c>
      <c r="T91">
        <f t="shared" si="40"/>
        <v>0</v>
      </c>
      <c r="U91">
        <f t="shared" si="41"/>
        <v>0</v>
      </c>
      <c r="V91">
        <f t="shared" si="42"/>
        <v>0</v>
      </c>
      <c r="W91">
        <f t="shared" si="43"/>
        <v>0</v>
      </c>
      <c r="X91">
        <f t="shared" si="44"/>
        <v>0</v>
      </c>
      <c r="Y91">
        <f t="shared" si="45"/>
        <v>0</v>
      </c>
      <c r="AA91">
        <v>0</v>
      </c>
      <c r="AB91">
        <f t="shared" si="46"/>
        <v>43326.77</v>
      </c>
      <c r="AC91">
        <f aca="true" t="shared" si="61" ref="AC91:AJ91">AL91</f>
        <v>43326.77</v>
      </c>
      <c r="AD91">
        <f t="shared" si="61"/>
        <v>0</v>
      </c>
      <c r="AE91">
        <f t="shared" si="61"/>
        <v>0</v>
      </c>
      <c r="AF91">
        <f t="shared" si="61"/>
        <v>0</v>
      </c>
      <c r="AG91">
        <f t="shared" si="61"/>
        <v>0</v>
      </c>
      <c r="AH91">
        <f t="shared" si="61"/>
        <v>0</v>
      </c>
      <c r="AI91">
        <f t="shared" si="61"/>
        <v>0</v>
      </c>
      <c r="AJ91">
        <f t="shared" si="61"/>
        <v>0</v>
      </c>
      <c r="AK91">
        <v>43326.77</v>
      </c>
      <c r="AL91">
        <v>43326.77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0.97</v>
      </c>
      <c r="BH91">
        <v>3</v>
      </c>
      <c r="BI91">
        <v>1</v>
      </c>
      <c r="BJ91" t="s">
        <v>147</v>
      </c>
      <c r="BM91">
        <v>91</v>
      </c>
      <c r="BN91">
        <v>0</v>
      </c>
      <c r="BO91" t="s">
        <v>145</v>
      </c>
      <c r="BP91">
        <v>1</v>
      </c>
      <c r="BQ91">
        <v>30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0</v>
      </c>
      <c r="CA91">
        <v>0</v>
      </c>
      <c r="CF91">
        <v>0</v>
      </c>
      <c r="CG91">
        <v>0</v>
      </c>
      <c r="CM91">
        <v>0</v>
      </c>
      <c r="CO91">
        <v>0</v>
      </c>
      <c r="CP91">
        <f t="shared" si="47"/>
        <v>121.21</v>
      </c>
      <c r="CQ91">
        <f t="shared" si="48"/>
        <v>42026.96689999999</v>
      </c>
      <c r="CR91">
        <f t="shared" si="49"/>
        <v>0</v>
      </c>
      <c r="CS91">
        <f t="shared" si="50"/>
        <v>0</v>
      </c>
      <c r="CT91">
        <f t="shared" si="51"/>
        <v>0</v>
      </c>
      <c r="CU91">
        <f t="shared" si="52"/>
        <v>0</v>
      </c>
      <c r="CV91">
        <f t="shared" si="53"/>
        <v>0</v>
      </c>
      <c r="CW91">
        <f t="shared" si="54"/>
        <v>0</v>
      </c>
      <c r="CX91">
        <f t="shared" si="55"/>
        <v>0</v>
      </c>
      <c r="CY91">
        <f t="shared" si="56"/>
        <v>0</v>
      </c>
      <c r="CZ91">
        <f t="shared" si="57"/>
        <v>0</v>
      </c>
      <c r="DN91">
        <v>104</v>
      </c>
      <c r="DO91">
        <v>70</v>
      </c>
      <c r="DP91">
        <v>1.047</v>
      </c>
      <c r="DQ91">
        <v>1</v>
      </c>
      <c r="DR91">
        <v>1</v>
      </c>
      <c r="DS91">
        <v>1</v>
      </c>
      <c r="DT91">
        <v>1</v>
      </c>
      <c r="DU91">
        <v>1009</v>
      </c>
      <c r="DV91" t="s">
        <v>28</v>
      </c>
      <c r="DW91" t="s">
        <v>28</v>
      </c>
      <c r="DX91">
        <v>1000</v>
      </c>
      <c r="EE91">
        <v>15470288</v>
      </c>
      <c r="EF91">
        <v>30</v>
      </c>
      <c r="EG91" t="s">
        <v>74</v>
      </c>
      <c r="EH91">
        <v>0</v>
      </c>
      <c r="EJ91">
        <v>1</v>
      </c>
      <c r="EK91">
        <v>91</v>
      </c>
      <c r="EL91" t="s">
        <v>116</v>
      </c>
      <c r="EM91" t="s">
        <v>117</v>
      </c>
      <c r="EQ91">
        <v>0</v>
      </c>
      <c r="ER91">
        <v>43326.77</v>
      </c>
      <c r="ES91">
        <v>43326.77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0</v>
      </c>
      <c r="FQ91">
        <v>0</v>
      </c>
      <c r="FR91">
        <f t="shared" si="58"/>
        <v>0</v>
      </c>
      <c r="FS91">
        <v>0</v>
      </c>
      <c r="FX91">
        <v>0</v>
      </c>
      <c r="FY91">
        <v>0</v>
      </c>
    </row>
    <row r="92" spans="1:181" ht="12.75">
      <c r="A92">
        <v>17</v>
      </c>
      <c r="B92">
        <v>1</v>
      </c>
      <c r="E92" t="s">
        <v>148</v>
      </c>
      <c r="F92" t="s">
        <v>149</v>
      </c>
      <c r="G92" t="s">
        <v>150</v>
      </c>
      <c r="H92" t="s">
        <v>91</v>
      </c>
      <c r="I92">
        <v>8</v>
      </c>
      <c r="J92">
        <v>0</v>
      </c>
      <c r="O92">
        <f t="shared" si="35"/>
        <v>7118.64</v>
      </c>
      <c r="P92">
        <f t="shared" si="36"/>
        <v>7118.64</v>
      </c>
      <c r="Q92">
        <f t="shared" si="37"/>
        <v>0</v>
      </c>
      <c r="R92">
        <f t="shared" si="38"/>
        <v>0</v>
      </c>
      <c r="S92">
        <f t="shared" si="39"/>
        <v>0</v>
      </c>
      <c r="T92">
        <f t="shared" si="40"/>
        <v>0</v>
      </c>
      <c r="U92">
        <f t="shared" si="41"/>
        <v>0</v>
      </c>
      <c r="V92">
        <f t="shared" si="42"/>
        <v>0</v>
      </c>
      <c r="W92">
        <f t="shared" si="43"/>
        <v>0</v>
      </c>
      <c r="X92">
        <f t="shared" si="44"/>
        <v>0</v>
      </c>
      <c r="Y92">
        <f t="shared" si="45"/>
        <v>0</v>
      </c>
      <c r="AA92">
        <v>0</v>
      </c>
      <c r="AB92">
        <f t="shared" si="46"/>
        <v>889.8305084745763</v>
      </c>
      <c r="AC92">
        <f>((ES92/1.18))</f>
        <v>889.8305084745763</v>
      </c>
      <c r="AD92">
        <f>(ET92)</f>
        <v>0</v>
      </c>
      <c r="AE92">
        <f>(EU92)</f>
        <v>0</v>
      </c>
      <c r="AF92">
        <f>(EV92)</f>
        <v>0</v>
      </c>
      <c r="AG92">
        <f>(AP92)</f>
        <v>0</v>
      </c>
      <c r="AH92">
        <f>(EW92)</f>
        <v>0</v>
      </c>
      <c r="AI92">
        <f>(EX92)</f>
        <v>0</v>
      </c>
      <c r="AJ92">
        <f>(AS92)</f>
        <v>0</v>
      </c>
      <c r="AK92">
        <v>1050</v>
      </c>
      <c r="AL92">
        <v>1050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H92">
        <v>3</v>
      </c>
      <c r="BI92">
        <v>4</v>
      </c>
      <c r="BM92">
        <v>0</v>
      </c>
      <c r="BN92">
        <v>0</v>
      </c>
      <c r="BP92">
        <v>0</v>
      </c>
      <c r="BQ92">
        <v>0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0</v>
      </c>
      <c r="CA92">
        <v>0</v>
      </c>
      <c r="CF92">
        <v>0</v>
      </c>
      <c r="CG92">
        <v>0</v>
      </c>
      <c r="CM92">
        <v>0</v>
      </c>
      <c r="CO92">
        <v>0</v>
      </c>
      <c r="CP92">
        <f t="shared" si="47"/>
        <v>7118.64</v>
      </c>
      <c r="CQ92">
        <f t="shared" si="48"/>
        <v>889.8305084745763</v>
      </c>
      <c r="CR92">
        <f t="shared" si="49"/>
        <v>0</v>
      </c>
      <c r="CS92">
        <f t="shared" si="50"/>
        <v>0</v>
      </c>
      <c r="CT92">
        <f t="shared" si="51"/>
        <v>0</v>
      </c>
      <c r="CU92">
        <f t="shared" si="52"/>
        <v>0</v>
      </c>
      <c r="CV92">
        <f t="shared" si="53"/>
        <v>0</v>
      </c>
      <c r="CW92">
        <f t="shared" si="54"/>
        <v>0</v>
      </c>
      <c r="CX92">
        <f t="shared" si="55"/>
        <v>0</v>
      </c>
      <c r="CY92">
        <f t="shared" si="56"/>
        <v>0</v>
      </c>
      <c r="CZ92">
        <f t="shared" si="57"/>
        <v>0</v>
      </c>
      <c r="DD92" t="s">
        <v>151</v>
      </c>
      <c r="DN92">
        <v>0</v>
      </c>
      <c r="DO92">
        <v>0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1005</v>
      </c>
      <c r="DV92" t="s">
        <v>91</v>
      </c>
      <c r="DW92" t="s">
        <v>91</v>
      </c>
      <c r="DX92">
        <v>1</v>
      </c>
      <c r="EE92">
        <v>15470197</v>
      </c>
      <c r="EF92">
        <v>0</v>
      </c>
      <c r="EH92">
        <v>0</v>
      </c>
      <c r="EJ92">
        <v>4</v>
      </c>
      <c r="EK92">
        <v>0</v>
      </c>
      <c r="EL92" t="s">
        <v>152</v>
      </c>
      <c r="EM92" t="s">
        <v>153</v>
      </c>
      <c r="EQ92">
        <v>0</v>
      </c>
      <c r="ER92">
        <v>0</v>
      </c>
      <c r="ES92">
        <v>1050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Q92">
        <v>0</v>
      </c>
      <c r="FR92">
        <f t="shared" si="58"/>
        <v>0</v>
      </c>
      <c r="FS92">
        <v>0</v>
      </c>
      <c r="FX92">
        <v>0</v>
      </c>
      <c r="FY92">
        <v>0</v>
      </c>
    </row>
    <row r="93" spans="1:181" ht="12.75">
      <c r="A93">
        <v>17</v>
      </c>
      <c r="B93">
        <v>1</v>
      </c>
      <c r="C93">
        <f>ROW(SmtRes!A70)</f>
        <v>70</v>
      </c>
      <c r="D93">
        <f>ROW(EtalonRes!A70)</f>
        <v>70</v>
      </c>
      <c r="E93" t="s">
        <v>154</v>
      </c>
      <c r="F93" t="s">
        <v>155</v>
      </c>
      <c r="G93" t="s">
        <v>156</v>
      </c>
      <c r="H93" t="s">
        <v>123</v>
      </c>
      <c r="I93">
        <v>0.009</v>
      </c>
      <c r="J93">
        <v>0</v>
      </c>
      <c r="O93">
        <f t="shared" si="35"/>
        <v>27.45</v>
      </c>
      <c r="P93">
        <f t="shared" si="36"/>
        <v>0.7</v>
      </c>
      <c r="Q93">
        <f t="shared" si="37"/>
        <v>1.41</v>
      </c>
      <c r="R93">
        <f t="shared" si="38"/>
        <v>0.11</v>
      </c>
      <c r="S93">
        <f t="shared" si="39"/>
        <v>25.34</v>
      </c>
      <c r="T93">
        <f t="shared" si="40"/>
        <v>0</v>
      </c>
      <c r="U93">
        <f t="shared" si="41"/>
        <v>0.18031852799999998</v>
      </c>
      <c r="V93">
        <f t="shared" si="42"/>
        <v>0</v>
      </c>
      <c r="W93">
        <f t="shared" si="43"/>
        <v>0</v>
      </c>
      <c r="X93">
        <f t="shared" si="44"/>
        <v>24.07</v>
      </c>
      <c r="Y93">
        <f t="shared" si="45"/>
        <v>11.4</v>
      </c>
      <c r="AA93">
        <v>0</v>
      </c>
      <c r="AB93">
        <f t="shared" si="46"/>
        <v>281.35949999999997</v>
      </c>
      <c r="AC93">
        <f>(ES93)</f>
        <v>45.26</v>
      </c>
      <c r="AD93">
        <f>((ET93*1.25))</f>
        <v>18.3125</v>
      </c>
      <c r="AE93">
        <f>((EU93*1.25))</f>
        <v>0.9625</v>
      </c>
      <c r="AF93">
        <f>((EV93*1.15))</f>
        <v>217.78699999999998</v>
      </c>
      <c r="AG93">
        <f>(AP93)</f>
        <v>0</v>
      </c>
      <c r="AH93">
        <f>((EW93*1.15))</f>
        <v>19.136</v>
      </c>
      <c r="AI93">
        <f>((EX93*1.25))</f>
        <v>0</v>
      </c>
      <c r="AJ93">
        <f>(AS93)</f>
        <v>0</v>
      </c>
      <c r="AK93">
        <v>249.29</v>
      </c>
      <c r="AL93">
        <v>45.26</v>
      </c>
      <c r="AM93">
        <v>14.65</v>
      </c>
      <c r="AN93">
        <v>0.77</v>
      </c>
      <c r="AO93">
        <v>189.38</v>
      </c>
      <c r="AP93">
        <v>0</v>
      </c>
      <c r="AQ93">
        <v>16.64</v>
      </c>
      <c r="AR93">
        <v>0</v>
      </c>
      <c r="AS93">
        <v>0</v>
      </c>
      <c r="AT93">
        <v>95</v>
      </c>
      <c r="AU93">
        <v>45</v>
      </c>
      <c r="AV93">
        <v>1.047</v>
      </c>
      <c r="AW93">
        <v>1</v>
      </c>
      <c r="AX93">
        <v>1</v>
      </c>
      <c r="AY93">
        <v>1</v>
      </c>
      <c r="AZ93">
        <v>12.35</v>
      </c>
      <c r="BA93">
        <v>12.35</v>
      </c>
      <c r="BB93">
        <v>8.17</v>
      </c>
      <c r="BC93">
        <v>1.72</v>
      </c>
      <c r="BH93">
        <v>0</v>
      </c>
      <c r="BI93">
        <v>1</v>
      </c>
      <c r="BJ93" t="s">
        <v>157</v>
      </c>
      <c r="BM93">
        <v>94</v>
      </c>
      <c r="BN93">
        <v>0</v>
      </c>
      <c r="BO93" t="s">
        <v>155</v>
      </c>
      <c r="BP93">
        <v>1</v>
      </c>
      <c r="BQ93">
        <v>30</v>
      </c>
      <c r="BR93">
        <v>0</v>
      </c>
      <c r="BS93">
        <v>12.35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95</v>
      </c>
      <c r="CA93">
        <v>45</v>
      </c>
      <c r="CF93">
        <v>0</v>
      </c>
      <c r="CG93">
        <v>0</v>
      </c>
      <c r="CM93">
        <v>0</v>
      </c>
      <c r="CO93">
        <v>0</v>
      </c>
      <c r="CP93">
        <f t="shared" si="47"/>
        <v>27.45</v>
      </c>
      <c r="CQ93">
        <f t="shared" si="48"/>
        <v>77.8472</v>
      </c>
      <c r="CR93">
        <f t="shared" si="49"/>
        <v>156.64494187499997</v>
      </c>
      <c r="CS93">
        <f t="shared" si="50"/>
        <v>12.445558125</v>
      </c>
      <c r="CT93">
        <f t="shared" si="51"/>
        <v>2816.0839141499996</v>
      </c>
      <c r="CU93">
        <f t="shared" si="52"/>
        <v>0</v>
      </c>
      <c r="CV93">
        <f t="shared" si="53"/>
        <v>20.035391999999998</v>
      </c>
      <c r="CW93">
        <f t="shared" si="54"/>
        <v>0</v>
      </c>
      <c r="CX93">
        <f t="shared" si="55"/>
        <v>0</v>
      </c>
      <c r="CY93">
        <f t="shared" si="56"/>
        <v>24.073</v>
      </c>
      <c r="CZ93">
        <f t="shared" si="57"/>
        <v>11.403</v>
      </c>
      <c r="DE93" t="s">
        <v>72</v>
      </c>
      <c r="DF93" t="s">
        <v>72</v>
      </c>
      <c r="DG93" t="s">
        <v>73</v>
      </c>
      <c r="DI93" t="s">
        <v>73</v>
      </c>
      <c r="DJ93" t="s">
        <v>72</v>
      </c>
      <c r="DN93">
        <v>104</v>
      </c>
      <c r="DO93">
        <v>70</v>
      </c>
      <c r="DP93">
        <v>1.047</v>
      </c>
      <c r="DQ93">
        <v>1</v>
      </c>
      <c r="DR93">
        <v>1</v>
      </c>
      <c r="DS93">
        <v>1</v>
      </c>
      <c r="DT93">
        <v>1</v>
      </c>
      <c r="DU93">
        <v>1003</v>
      </c>
      <c r="DV93" t="s">
        <v>123</v>
      </c>
      <c r="DW93" t="s">
        <v>123</v>
      </c>
      <c r="DX93">
        <v>100</v>
      </c>
      <c r="EE93">
        <v>15470291</v>
      </c>
      <c r="EF93">
        <v>30</v>
      </c>
      <c r="EG93" t="s">
        <v>74</v>
      </c>
      <c r="EH93">
        <v>0</v>
      </c>
      <c r="EJ93">
        <v>1</v>
      </c>
      <c r="EK93">
        <v>94</v>
      </c>
      <c r="EL93" t="s">
        <v>158</v>
      </c>
      <c r="EM93" t="s">
        <v>159</v>
      </c>
      <c r="EQ93">
        <v>64</v>
      </c>
      <c r="ER93">
        <v>249.29</v>
      </c>
      <c r="ES93">
        <v>45.26</v>
      </c>
      <c r="ET93">
        <v>14.65</v>
      </c>
      <c r="EU93">
        <v>0.77</v>
      </c>
      <c r="EV93">
        <v>189.38</v>
      </c>
      <c r="EW93">
        <v>16.64</v>
      </c>
      <c r="EX93">
        <v>0</v>
      </c>
      <c r="EY93">
        <v>0</v>
      </c>
      <c r="EZ93">
        <v>0</v>
      </c>
      <c r="FQ93">
        <v>0</v>
      </c>
      <c r="FR93">
        <f t="shared" si="58"/>
        <v>0</v>
      </c>
      <c r="FS93">
        <v>0</v>
      </c>
      <c r="FX93">
        <v>95</v>
      </c>
      <c r="FY93">
        <v>45</v>
      </c>
    </row>
    <row r="94" spans="1:181" ht="12.75">
      <c r="A94">
        <v>18</v>
      </c>
      <c r="B94">
        <v>1</v>
      </c>
      <c r="C94">
        <v>70</v>
      </c>
      <c r="E94" t="s">
        <v>160</v>
      </c>
      <c r="F94" t="s">
        <v>161</v>
      </c>
      <c r="G94" t="s">
        <v>162</v>
      </c>
      <c r="H94" t="s">
        <v>37</v>
      </c>
      <c r="I94">
        <f>I93*J94</f>
        <v>0.945</v>
      </c>
      <c r="J94">
        <v>105</v>
      </c>
      <c r="O94">
        <f t="shared" si="35"/>
        <v>28.08</v>
      </c>
      <c r="P94">
        <f t="shared" si="36"/>
        <v>28.08</v>
      </c>
      <c r="Q94">
        <f t="shared" si="37"/>
        <v>0</v>
      </c>
      <c r="R94">
        <f t="shared" si="38"/>
        <v>0</v>
      </c>
      <c r="S94">
        <f t="shared" si="39"/>
        <v>0</v>
      </c>
      <c r="T94">
        <f t="shared" si="40"/>
        <v>0</v>
      </c>
      <c r="U94">
        <f t="shared" si="41"/>
        <v>0</v>
      </c>
      <c r="V94">
        <f t="shared" si="42"/>
        <v>0</v>
      </c>
      <c r="W94">
        <f t="shared" si="43"/>
        <v>0</v>
      </c>
      <c r="X94">
        <f t="shared" si="44"/>
        <v>0</v>
      </c>
      <c r="Y94">
        <f t="shared" si="45"/>
        <v>0</v>
      </c>
      <c r="AA94">
        <v>0</v>
      </c>
      <c r="AB94">
        <f t="shared" si="46"/>
        <v>8.79</v>
      </c>
      <c r="AC94">
        <f aca="true" t="shared" si="62" ref="AC94:AJ94">AL94</f>
        <v>8.79</v>
      </c>
      <c r="AD94">
        <f t="shared" si="62"/>
        <v>0</v>
      </c>
      <c r="AE94">
        <f t="shared" si="62"/>
        <v>0</v>
      </c>
      <c r="AF94">
        <f t="shared" si="62"/>
        <v>0</v>
      </c>
      <c r="AG94">
        <f t="shared" si="62"/>
        <v>0</v>
      </c>
      <c r="AH94">
        <f t="shared" si="62"/>
        <v>0</v>
      </c>
      <c r="AI94">
        <f t="shared" si="62"/>
        <v>0</v>
      </c>
      <c r="AJ94">
        <f t="shared" si="62"/>
        <v>0</v>
      </c>
      <c r="AK94">
        <v>8.79</v>
      </c>
      <c r="AL94">
        <v>8.79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1.047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3.38</v>
      </c>
      <c r="BH94">
        <v>3</v>
      </c>
      <c r="BI94">
        <v>1</v>
      </c>
      <c r="BJ94" t="s">
        <v>163</v>
      </c>
      <c r="BM94">
        <v>94</v>
      </c>
      <c r="BN94">
        <v>0</v>
      </c>
      <c r="BO94" t="s">
        <v>161</v>
      </c>
      <c r="BP94">
        <v>1</v>
      </c>
      <c r="BQ94">
        <v>30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0</v>
      </c>
      <c r="CA94">
        <v>0</v>
      </c>
      <c r="CF94">
        <v>0</v>
      </c>
      <c r="CG94">
        <v>0</v>
      </c>
      <c r="CM94">
        <v>0</v>
      </c>
      <c r="CO94">
        <v>0</v>
      </c>
      <c r="CP94">
        <f t="shared" si="47"/>
        <v>28.08</v>
      </c>
      <c r="CQ94">
        <f t="shared" si="48"/>
        <v>29.710199999999997</v>
      </c>
      <c r="CR94">
        <f t="shared" si="49"/>
        <v>0</v>
      </c>
      <c r="CS94">
        <f t="shared" si="50"/>
        <v>0</v>
      </c>
      <c r="CT94">
        <f t="shared" si="51"/>
        <v>0</v>
      </c>
      <c r="CU94">
        <f t="shared" si="52"/>
        <v>0</v>
      </c>
      <c r="CV94">
        <f t="shared" si="53"/>
        <v>0</v>
      </c>
      <c r="CW94">
        <f t="shared" si="54"/>
        <v>0</v>
      </c>
      <c r="CX94">
        <f t="shared" si="55"/>
        <v>0</v>
      </c>
      <c r="CY94">
        <f t="shared" si="56"/>
        <v>0</v>
      </c>
      <c r="CZ94">
        <f t="shared" si="57"/>
        <v>0</v>
      </c>
      <c r="DN94">
        <v>104</v>
      </c>
      <c r="DO94">
        <v>70</v>
      </c>
      <c r="DP94">
        <v>1.047</v>
      </c>
      <c r="DQ94">
        <v>1</v>
      </c>
      <c r="DR94">
        <v>1</v>
      </c>
      <c r="DS94">
        <v>1</v>
      </c>
      <c r="DT94">
        <v>1</v>
      </c>
      <c r="DU94">
        <v>1003</v>
      </c>
      <c r="DV94" t="s">
        <v>37</v>
      </c>
      <c r="DW94" t="s">
        <v>37</v>
      </c>
      <c r="DX94">
        <v>1</v>
      </c>
      <c r="EE94">
        <v>15470291</v>
      </c>
      <c r="EF94">
        <v>30</v>
      </c>
      <c r="EG94" t="s">
        <v>74</v>
      </c>
      <c r="EH94">
        <v>0</v>
      </c>
      <c r="EJ94">
        <v>1</v>
      </c>
      <c r="EK94">
        <v>94</v>
      </c>
      <c r="EL94" t="s">
        <v>158</v>
      </c>
      <c r="EM94" t="s">
        <v>159</v>
      </c>
      <c r="EQ94">
        <v>0</v>
      </c>
      <c r="ER94">
        <v>8.79</v>
      </c>
      <c r="ES94">
        <v>8.79</v>
      </c>
      <c r="ET94">
        <v>0</v>
      </c>
      <c r="EU94">
        <v>0</v>
      </c>
      <c r="EV94">
        <v>0</v>
      </c>
      <c r="EW94">
        <v>0</v>
      </c>
      <c r="EX94">
        <v>0</v>
      </c>
      <c r="EZ94">
        <v>0</v>
      </c>
      <c r="FQ94">
        <v>0</v>
      </c>
      <c r="FR94">
        <f t="shared" si="58"/>
        <v>0</v>
      </c>
      <c r="FS94">
        <v>0</v>
      </c>
      <c r="FX94">
        <v>0</v>
      </c>
      <c r="FY94">
        <v>0</v>
      </c>
    </row>
    <row r="96" spans="1:43" ht="12.75">
      <c r="A96" s="2">
        <v>51</v>
      </c>
      <c r="B96" s="2">
        <f>B78</f>
        <v>1</v>
      </c>
      <c r="C96" s="2">
        <f>A78</f>
        <v>4</v>
      </c>
      <c r="D96" s="2">
        <f>ROW(A78)</f>
        <v>78</v>
      </c>
      <c r="E96" s="2"/>
      <c r="F96" s="2" t="str">
        <f>IF(F78&lt;&gt;"",F78,"")</f>
        <v>Новый раздел</v>
      </c>
      <c r="G96" s="2" t="str">
        <f>IF(G78&lt;&gt;"",G78,"")</f>
        <v>ПОЛЫ</v>
      </c>
      <c r="H96" s="2"/>
      <c r="I96" s="2"/>
      <c r="J96" s="2"/>
      <c r="K96" s="2"/>
      <c r="L96" s="2"/>
      <c r="M96" s="2"/>
      <c r="N96" s="2"/>
      <c r="O96" s="2">
        <f aca="true" t="shared" si="63" ref="O96:Y96">ROUND(AB96,2)</f>
        <v>112440.52</v>
      </c>
      <c r="P96" s="2">
        <f t="shared" si="63"/>
        <v>101841.15</v>
      </c>
      <c r="Q96" s="2">
        <f t="shared" si="63"/>
        <v>705.01</v>
      </c>
      <c r="R96" s="2">
        <f t="shared" si="63"/>
        <v>240.67</v>
      </c>
      <c r="S96" s="2">
        <f t="shared" si="63"/>
        <v>9894.36</v>
      </c>
      <c r="T96" s="2">
        <f t="shared" si="63"/>
        <v>0</v>
      </c>
      <c r="U96" s="2">
        <f t="shared" si="63"/>
        <v>66.07</v>
      </c>
      <c r="V96" s="2">
        <f t="shared" si="63"/>
        <v>0</v>
      </c>
      <c r="W96" s="2">
        <f t="shared" si="63"/>
        <v>0</v>
      </c>
      <c r="X96" s="2">
        <f t="shared" si="63"/>
        <v>9238.14</v>
      </c>
      <c r="Y96" s="2">
        <f t="shared" si="63"/>
        <v>4452.45</v>
      </c>
      <c r="Z96" s="2"/>
      <c r="AA96" s="2"/>
      <c r="AB96" s="2">
        <f>ROUND(SUMIF(AA82:AA94,"=0",O82:O94),2)</f>
        <v>112440.52</v>
      </c>
      <c r="AC96" s="2">
        <f>ROUND(SUMIF(AA82:AA94,"=0",P82:P94),2)</f>
        <v>101841.15</v>
      </c>
      <c r="AD96" s="2">
        <f>ROUND(SUMIF(AA82:AA94,"=0",Q82:Q94),2)</f>
        <v>705.01</v>
      </c>
      <c r="AE96" s="2">
        <f>ROUND(SUMIF(AA82:AA94,"=0",R82:R94),2)</f>
        <v>240.67</v>
      </c>
      <c r="AF96" s="2">
        <f>ROUND(SUMIF(AA82:AA94,"=0",S82:S94),2)</f>
        <v>9894.36</v>
      </c>
      <c r="AG96" s="2">
        <f>ROUND(SUMIF(AA82:AA94,"=0",T82:T94),2)</f>
        <v>0</v>
      </c>
      <c r="AH96" s="2">
        <f>ROUND(SUMIF(AA82:AA94,"=0",U82:U94),2)</f>
        <v>66.07</v>
      </c>
      <c r="AI96" s="2">
        <f>ROUND(SUMIF(AA82:AA94,"=0",V82:V94),2)</f>
        <v>0</v>
      </c>
      <c r="AJ96" s="2">
        <f>ROUND(SUMIF(AA82:AA94,"=0",W82:W94),2)</f>
        <v>0</v>
      </c>
      <c r="AK96" s="2">
        <f>ROUND(SUMIF(AA82:AA94,"=0",X82:X94),2)</f>
        <v>9238.14</v>
      </c>
      <c r="AL96" s="2">
        <f>ROUND(SUMIF(AA82:AA94,"=0",Y82:Y94),2)</f>
        <v>4452.45</v>
      </c>
      <c r="AM96" s="2"/>
      <c r="AN96" s="2">
        <f>ROUND(AO96,2)</f>
        <v>0</v>
      </c>
      <c r="AO96" s="2">
        <f>ROUND(SUMIF(AA82:AA94,"=0",FQ82:FQ94),2)</f>
        <v>0</v>
      </c>
      <c r="AP96" s="2">
        <f>ROUND(AQ96,2)</f>
        <v>0</v>
      </c>
      <c r="AQ96" s="2">
        <f>ROUND(SUM(FR82:FR94),2)</f>
        <v>0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201</v>
      </c>
      <c r="F98" s="3">
        <f>Source!O96</f>
        <v>112440.52</v>
      </c>
      <c r="G98" s="3" t="s">
        <v>41</v>
      </c>
      <c r="H98" s="3" t="s">
        <v>42</v>
      </c>
      <c r="I98" s="3"/>
      <c r="J98" s="3"/>
      <c r="K98" s="3">
        <v>-201</v>
      </c>
      <c r="L98" s="3">
        <v>1</v>
      </c>
      <c r="M98" s="3">
        <v>3</v>
      </c>
      <c r="N98" s="3" t="s">
        <v>4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202</v>
      </c>
      <c r="F99" s="3">
        <f>Source!P96</f>
        <v>101841.15</v>
      </c>
      <c r="G99" s="3" t="s">
        <v>43</v>
      </c>
      <c r="H99" s="3" t="s">
        <v>44</v>
      </c>
      <c r="I99" s="3"/>
      <c r="J99" s="3"/>
      <c r="K99" s="3">
        <v>-202</v>
      </c>
      <c r="L99" s="3">
        <v>2</v>
      </c>
      <c r="M99" s="3">
        <v>3</v>
      </c>
      <c r="N99" s="3" t="s">
        <v>4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222</v>
      </c>
      <c r="F100" s="3">
        <f>Source!AN96</f>
        <v>0</v>
      </c>
      <c r="G100" s="3" t="s">
        <v>45</v>
      </c>
      <c r="H100" s="3" t="s">
        <v>46</v>
      </c>
      <c r="I100" s="3"/>
      <c r="J100" s="3"/>
      <c r="K100" s="3">
        <v>-222</v>
      </c>
      <c r="L100" s="3">
        <v>3</v>
      </c>
      <c r="M100" s="3">
        <v>3</v>
      </c>
      <c r="N100" s="3" t="s">
        <v>4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216</v>
      </c>
      <c r="F101" s="3">
        <f>Source!AP96</f>
        <v>0</v>
      </c>
      <c r="G101" s="3" t="s">
        <v>47</v>
      </c>
      <c r="H101" s="3" t="s">
        <v>48</v>
      </c>
      <c r="I101" s="3"/>
      <c r="J101" s="3"/>
      <c r="K101" s="3">
        <v>-216</v>
      </c>
      <c r="L101" s="3">
        <v>4</v>
      </c>
      <c r="M101" s="3">
        <v>3</v>
      </c>
      <c r="N101" s="3" t="s">
        <v>4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203</v>
      </c>
      <c r="F102" s="3">
        <f>Source!Q96</f>
        <v>705.01</v>
      </c>
      <c r="G102" s="3" t="s">
        <v>49</v>
      </c>
      <c r="H102" s="3" t="s">
        <v>50</v>
      </c>
      <c r="I102" s="3"/>
      <c r="J102" s="3"/>
      <c r="K102" s="3">
        <v>-203</v>
      </c>
      <c r="L102" s="3">
        <v>5</v>
      </c>
      <c r="M102" s="3">
        <v>3</v>
      </c>
      <c r="N102" s="3" t="s">
        <v>4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204</v>
      </c>
      <c r="F103" s="3">
        <f>Source!R96</f>
        <v>240.67</v>
      </c>
      <c r="G103" s="3" t="s">
        <v>51</v>
      </c>
      <c r="H103" s="3" t="s">
        <v>52</v>
      </c>
      <c r="I103" s="3"/>
      <c r="J103" s="3"/>
      <c r="K103" s="3">
        <v>-204</v>
      </c>
      <c r="L103" s="3">
        <v>6</v>
      </c>
      <c r="M103" s="3">
        <v>3</v>
      </c>
      <c r="N103" s="3" t="s">
        <v>4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205</v>
      </c>
      <c r="F104" s="3">
        <f>Source!S96</f>
        <v>9894.36</v>
      </c>
      <c r="G104" s="3" t="s">
        <v>53</v>
      </c>
      <c r="H104" s="3" t="s">
        <v>54</v>
      </c>
      <c r="I104" s="3"/>
      <c r="J104" s="3"/>
      <c r="K104" s="3">
        <v>-205</v>
      </c>
      <c r="L104" s="3">
        <v>7</v>
      </c>
      <c r="M104" s="3">
        <v>3</v>
      </c>
      <c r="N104" s="3" t="s">
        <v>4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206</v>
      </c>
      <c r="F105" s="3">
        <f>Source!T96</f>
        <v>0</v>
      </c>
      <c r="G105" s="3" t="s">
        <v>55</v>
      </c>
      <c r="H105" s="3" t="s">
        <v>56</v>
      </c>
      <c r="I105" s="3"/>
      <c r="J105" s="3"/>
      <c r="K105" s="3">
        <v>-206</v>
      </c>
      <c r="L105" s="3">
        <v>8</v>
      </c>
      <c r="M105" s="3">
        <v>3</v>
      </c>
      <c r="N105" s="3" t="s">
        <v>4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207</v>
      </c>
      <c r="F106" s="3">
        <f>Source!U96</f>
        <v>66.07</v>
      </c>
      <c r="G106" s="3" t="s">
        <v>57</v>
      </c>
      <c r="H106" s="3" t="s">
        <v>58</v>
      </c>
      <c r="I106" s="3"/>
      <c r="J106" s="3"/>
      <c r="K106" s="3">
        <v>-207</v>
      </c>
      <c r="L106" s="3">
        <v>9</v>
      </c>
      <c r="M106" s="3">
        <v>3</v>
      </c>
      <c r="N106" s="3" t="s">
        <v>4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208</v>
      </c>
      <c r="F107" s="3">
        <f>Source!V96</f>
        <v>0</v>
      </c>
      <c r="G107" s="3" t="s">
        <v>59</v>
      </c>
      <c r="H107" s="3" t="s">
        <v>60</v>
      </c>
      <c r="I107" s="3"/>
      <c r="J107" s="3"/>
      <c r="K107" s="3">
        <v>-208</v>
      </c>
      <c r="L107" s="3">
        <v>10</v>
      </c>
      <c r="M107" s="3">
        <v>3</v>
      </c>
      <c r="N107" s="3" t="s">
        <v>4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209</v>
      </c>
      <c r="F108" s="3">
        <f>Source!W96</f>
        <v>0</v>
      </c>
      <c r="G108" s="3" t="s">
        <v>61</v>
      </c>
      <c r="H108" s="3" t="s">
        <v>62</v>
      </c>
      <c r="I108" s="3"/>
      <c r="J108" s="3"/>
      <c r="K108" s="3">
        <v>-209</v>
      </c>
      <c r="L108" s="3">
        <v>11</v>
      </c>
      <c r="M108" s="3">
        <v>3</v>
      </c>
      <c r="N108" s="3" t="s">
        <v>4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210</v>
      </c>
      <c r="F109" s="3">
        <f>Source!X96</f>
        <v>9238.14</v>
      </c>
      <c r="G109" s="3" t="s">
        <v>63</v>
      </c>
      <c r="H109" s="3" t="s">
        <v>64</v>
      </c>
      <c r="I109" s="3"/>
      <c r="J109" s="3"/>
      <c r="K109" s="3">
        <v>-210</v>
      </c>
      <c r="L109" s="3">
        <v>12</v>
      </c>
      <c r="M109" s="3">
        <v>3</v>
      </c>
      <c r="N109" s="3" t="s">
        <v>4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211</v>
      </c>
      <c r="F110" s="3">
        <f>Source!Y96</f>
        <v>4452.45</v>
      </c>
      <c r="G110" s="3" t="s">
        <v>65</v>
      </c>
      <c r="H110" s="3" t="s">
        <v>66</v>
      </c>
      <c r="I110" s="3"/>
      <c r="J110" s="3"/>
      <c r="K110" s="3">
        <v>-211</v>
      </c>
      <c r="L110" s="3">
        <v>13</v>
      </c>
      <c r="M110" s="3">
        <v>3</v>
      </c>
      <c r="N110" s="3" t="s">
        <v>4</v>
      </c>
    </row>
    <row r="111" ht="12.75">
      <c r="G111">
        <v>0</v>
      </c>
    </row>
    <row r="112" spans="1:67" ht="12.75">
      <c r="A112" s="1">
        <v>4</v>
      </c>
      <c r="B112" s="1">
        <v>1</v>
      </c>
      <c r="C112" s="1"/>
      <c r="D112" s="1">
        <f>ROW(A125)</f>
        <v>125</v>
      </c>
      <c r="E112" s="1"/>
      <c r="F112" s="1" t="s">
        <v>14</v>
      </c>
      <c r="G112" s="1" t="s">
        <v>164</v>
      </c>
      <c r="H112" s="1"/>
      <c r="I112" s="1"/>
      <c r="J112" s="1"/>
      <c r="K112" s="1"/>
      <c r="L112" s="1"/>
      <c r="M112" s="1"/>
      <c r="N112" s="1" t="s">
        <v>4</v>
      </c>
      <c r="O112" s="1"/>
      <c r="P112" s="1"/>
      <c r="Q112" s="1"/>
      <c r="R112" s="1" t="s">
        <v>4</v>
      </c>
      <c r="S112" s="1" t="s">
        <v>4</v>
      </c>
      <c r="T112" s="1" t="s">
        <v>4</v>
      </c>
      <c r="U112" s="1" t="s">
        <v>4</v>
      </c>
      <c r="V112" s="1"/>
      <c r="W112" s="1"/>
      <c r="X112" s="1">
        <v>0</v>
      </c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>
        <v>0</v>
      </c>
      <c r="AM112" s="1"/>
      <c r="AN112" s="1"/>
      <c r="AO112" s="1" t="s">
        <v>4</v>
      </c>
      <c r="AP112" s="1" t="s">
        <v>4</v>
      </c>
      <c r="AQ112" s="1" t="s">
        <v>4</v>
      </c>
      <c r="AR112" s="1"/>
      <c r="AS112" s="1"/>
      <c r="AT112" s="1" t="s">
        <v>4</v>
      </c>
      <c r="AU112" s="1" t="s">
        <v>4</v>
      </c>
      <c r="AV112" s="1" t="s">
        <v>4</v>
      </c>
      <c r="AW112" s="1" t="s">
        <v>4</v>
      </c>
      <c r="AX112" s="1" t="s">
        <v>4</v>
      </c>
      <c r="AY112" s="1" t="s">
        <v>4</v>
      </c>
      <c r="AZ112" s="1" t="s">
        <v>4</v>
      </c>
      <c r="BA112" s="1" t="s">
        <v>4</v>
      </c>
      <c r="BB112" s="1" t="s">
        <v>4</v>
      </c>
      <c r="BC112" s="1" t="s">
        <v>4</v>
      </c>
      <c r="BD112" s="1" t="s">
        <v>4</v>
      </c>
      <c r="BE112" s="1" t="s">
        <v>165</v>
      </c>
      <c r="BF112" s="1">
        <v>0</v>
      </c>
      <c r="BG112" s="1">
        <v>0</v>
      </c>
      <c r="BH112" s="1" t="s">
        <v>4</v>
      </c>
      <c r="BI112" s="1" t="s">
        <v>4</v>
      </c>
      <c r="BJ112" s="1" t="s">
        <v>4</v>
      </c>
      <c r="BK112" s="1" t="s">
        <v>4</v>
      </c>
      <c r="BL112" s="1" t="s">
        <v>4</v>
      </c>
      <c r="BM112" s="1">
        <v>0</v>
      </c>
      <c r="BN112" s="1" t="s">
        <v>4</v>
      </c>
      <c r="BO112" s="1">
        <v>0</v>
      </c>
    </row>
    <row r="114" spans="1:43" ht="12.75">
      <c r="A114" s="2">
        <v>52</v>
      </c>
      <c r="B114" s="2">
        <f aca="true" t="shared" si="64" ref="B114:AQ114">B125</f>
        <v>1</v>
      </c>
      <c r="C114" s="2">
        <f t="shared" si="64"/>
        <v>4</v>
      </c>
      <c r="D114" s="2">
        <f t="shared" si="64"/>
        <v>112</v>
      </c>
      <c r="E114" s="2">
        <f t="shared" si="64"/>
        <v>0</v>
      </c>
      <c r="F114" s="2" t="str">
        <f t="shared" si="64"/>
        <v>Новый раздел</v>
      </c>
      <c r="G114" s="2" t="str">
        <f t="shared" si="64"/>
        <v>САНТЕХНИЧЕСКИЕ РАБОТЫ</v>
      </c>
      <c r="H114" s="2">
        <f t="shared" si="64"/>
        <v>0</v>
      </c>
      <c r="I114" s="2">
        <f t="shared" si="64"/>
        <v>0</v>
      </c>
      <c r="J114" s="2">
        <f t="shared" si="64"/>
        <v>0</v>
      </c>
      <c r="K114" s="2">
        <f t="shared" si="64"/>
        <v>0</v>
      </c>
      <c r="L114" s="2">
        <f t="shared" si="64"/>
        <v>0</v>
      </c>
      <c r="M114" s="2">
        <f t="shared" si="64"/>
        <v>0</v>
      </c>
      <c r="N114" s="2">
        <f t="shared" si="64"/>
        <v>0</v>
      </c>
      <c r="O114" s="2">
        <f t="shared" si="64"/>
        <v>25215.47</v>
      </c>
      <c r="P114" s="2">
        <f t="shared" si="64"/>
        <v>17000.96</v>
      </c>
      <c r="Q114" s="2">
        <f t="shared" si="64"/>
        <v>73.33</v>
      </c>
      <c r="R114" s="2">
        <f t="shared" si="64"/>
        <v>28.99</v>
      </c>
      <c r="S114" s="2">
        <f t="shared" si="64"/>
        <v>8141.18</v>
      </c>
      <c r="T114" s="2">
        <f t="shared" si="64"/>
        <v>0</v>
      </c>
      <c r="U114" s="2">
        <f t="shared" si="64"/>
        <v>52.59</v>
      </c>
      <c r="V114" s="2">
        <f t="shared" si="64"/>
        <v>0</v>
      </c>
      <c r="W114" s="2">
        <f t="shared" si="64"/>
        <v>0</v>
      </c>
      <c r="X114" s="2">
        <f t="shared" si="64"/>
        <v>6992.91</v>
      </c>
      <c r="Y114" s="2">
        <f t="shared" si="64"/>
        <v>3663.54</v>
      </c>
      <c r="Z114" s="2">
        <f t="shared" si="64"/>
        <v>0</v>
      </c>
      <c r="AA114" s="2">
        <f t="shared" si="64"/>
        <v>0</v>
      </c>
      <c r="AB114" s="2">
        <f t="shared" si="64"/>
        <v>25215.47</v>
      </c>
      <c r="AC114" s="2">
        <f t="shared" si="64"/>
        <v>17000.96</v>
      </c>
      <c r="AD114" s="2">
        <f t="shared" si="64"/>
        <v>73.33</v>
      </c>
      <c r="AE114" s="2">
        <f t="shared" si="64"/>
        <v>28.99</v>
      </c>
      <c r="AF114" s="2">
        <f t="shared" si="64"/>
        <v>8141.18</v>
      </c>
      <c r="AG114" s="2">
        <f t="shared" si="64"/>
        <v>0</v>
      </c>
      <c r="AH114" s="2">
        <f t="shared" si="64"/>
        <v>52.59</v>
      </c>
      <c r="AI114" s="2">
        <f t="shared" si="64"/>
        <v>0</v>
      </c>
      <c r="AJ114" s="2">
        <f t="shared" si="64"/>
        <v>0</v>
      </c>
      <c r="AK114" s="2">
        <f t="shared" si="64"/>
        <v>6992.91</v>
      </c>
      <c r="AL114" s="2">
        <f t="shared" si="64"/>
        <v>3663.54</v>
      </c>
      <c r="AM114" s="2">
        <f t="shared" si="64"/>
        <v>0</v>
      </c>
      <c r="AN114" s="2">
        <f t="shared" si="64"/>
        <v>0</v>
      </c>
      <c r="AO114" s="2">
        <f t="shared" si="64"/>
        <v>0</v>
      </c>
      <c r="AP114" s="2">
        <f t="shared" si="64"/>
        <v>0</v>
      </c>
      <c r="AQ114" s="2">
        <f t="shared" si="64"/>
        <v>0</v>
      </c>
    </row>
    <row r="116" spans="1:181" ht="12.75">
      <c r="A116">
        <v>17</v>
      </c>
      <c r="B116">
        <v>1</v>
      </c>
      <c r="C116">
        <f>ROW(SmtRes!A72)</f>
        <v>72</v>
      </c>
      <c r="D116">
        <f>ROW(EtalonRes!A72)</f>
        <v>72</v>
      </c>
      <c r="E116" t="s">
        <v>17</v>
      </c>
      <c r="F116" t="s">
        <v>166</v>
      </c>
      <c r="G116" t="s">
        <v>167</v>
      </c>
      <c r="H116" t="s">
        <v>168</v>
      </c>
      <c r="I116">
        <v>0.17</v>
      </c>
      <c r="J116">
        <v>0</v>
      </c>
      <c r="O116">
        <f aca="true" t="shared" si="65" ref="O116:O123">ROUND(CP116,2)</f>
        <v>4557.57</v>
      </c>
      <c r="P116">
        <f aca="true" t="shared" si="66" ref="P116:P123">ROUND(CQ116*I116,2)</f>
        <v>0</v>
      </c>
      <c r="Q116">
        <f aca="true" t="shared" si="67" ref="Q116:Q123">ROUND(CR116*I116,2)</f>
        <v>0</v>
      </c>
      <c r="R116">
        <f aca="true" t="shared" si="68" ref="R116:R123">ROUND(CS116*I116,2)</f>
        <v>0</v>
      </c>
      <c r="S116">
        <f aca="true" t="shared" si="69" ref="S116:S123">ROUND(CT116*I116,2)</f>
        <v>4557.57</v>
      </c>
      <c r="T116">
        <f aca="true" t="shared" si="70" ref="T116:T123">ROUND(CU116*I116,2)</f>
        <v>0</v>
      </c>
      <c r="U116">
        <f aca="true" t="shared" si="71" ref="U116:U123">CV116*I116</f>
        <v>29.54634</v>
      </c>
      <c r="V116">
        <f aca="true" t="shared" si="72" ref="V116:V123">CW116*I116</f>
        <v>0</v>
      </c>
      <c r="W116">
        <f aca="true" t="shared" si="73" ref="W116:W123">ROUND(CX116*I116,2)</f>
        <v>0</v>
      </c>
      <c r="X116">
        <f aca="true" t="shared" si="74" ref="X116:Y123">ROUND(CY116,2)</f>
        <v>3509.33</v>
      </c>
      <c r="Y116">
        <f t="shared" si="74"/>
        <v>2050.91</v>
      </c>
      <c r="AA116">
        <v>0</v>
      </c>
      <c r="AB116">
        <f aca="true" t="shared" si="75" ref="AB116:AB123">(AC116+AD116+AF116)</f>
        <v>2073.34</v>
      </c>
      <c r="AC116">
        <f>(ES116)</f>
        <v>0</v>
      </c>
      <c r="AD116">
        <f>(ET116)</f>
        <v>0</v>
      </c>
      <c r="AE116">
        <f>(EU116)</f>
        <v>0</v>
      </c>
      <c r="AF116">
        <f>(EV116)</f>
        <v>2073.34</v>
      </c>
      <c r="AG116">
        <f>(AP116)</f>
        <v>0</v>
      </c>
      <c r="AH116">
        <f>(EW116)</f>
        <v>166</v>
      </c>
      <c r="AI116">
        <f>(EX116)</f>
        <v>0</v>
      </c>
      <c r="AJ116">
        <f>(AS116)</f>
        <v>0</v>
      </c>
      <c r="AK116">
        <v>2073.34</v>
      </c>
      <c r="AL116">
        <v>0</v>
      </c>
      <c r="AM116">
        <v>0</v>
      </c>
      <c r="AN116">
        <v>0</v>
      </c>
      <c r="AO116">
        <v>2073.34</v>
      </c>
      <c r="AP116">
        <v>0</v>
      </c>
      <c r="AQ116">
        <v>166</v>
      </c>
      <c r="AR116">
        <v>0</v>
      </c>
      <c r="AS116">
        <v>0</v>
      </c>
      <c r="AT116">
        <v>77</v>
      </c>
      <c r="AU116">
        <v>45</v>
      </c>
      <c r="AV116">
        <v>1.047</v>
      </c>
      <c r="AW116">
        <v>1</v>
      </c>
      <c r="AX116">
        <v>1</v>
      </c>
      <c r="AY116">
        <v>1</v>
      </c>
      <c r="AZ116">
        <v>12.35</v>
      </c>
      <c r="BA116">
        <v>12.35</v>
      </c>
      <c r="BB116">
        <v>1</v>
      </c>
      <c r="BC116">
        <v>1</v>
      </c>
      <c r="BH116">
        <v>0</v>
      </c>
      <c r="BI116">
        <v>1</v>
      </c>
      <c r="BJ116" t="s">
        <v>169</v>
      </c>
      <c r="BM116">
        <v>616</v>
      </c>
      <c r="BN116">
        <v>0</v>
      </c>
      <c r="BO116" t="s">
        <v>166</v>
      </c>
      <c r="BP116">
        <v>1</v>
      </c>
      <c r="BQ116">
        <v>60</v>
      </c>
      <c r="BR116">
        <v>0</v>
      </c>
      <c r="BS116">
        <v>12.35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77</v>
      </c>
      <c r="CA116">
        <v>45</v>
      </c>
      <c r="CF116">
        <v>0</v>
      </c>
      <c r="CG116">
        <v>0</v>
      </c>
      <c r="CM116">
        <v>0</v>
      </c>
      <c r="CO116">
        <v>0</v>
      </c>
      <c r="CP116">
        <f aca="true" t="shared" si="76" ref="CP116:CP123">(P116+Q116+S116)</f>
        <v>4557.57</v>
      </c>
      <c r="CQ116">
        <f aca="true" t="shared" si="77" ref="CQ116:CQ123">((AC116*AW116))*BC116</f>
        <v>0</v>
      </c>
      <c r="CR116">
        <f aca="true" t="shared" si="78" ref="CR116:CR123">((AD116*AV116))*BB116</f>
        <v>0</v>
      </c>
      <c r="CS116">
        <f aca="true" t="shared" si="79" ref="CS116:CS123">((AE116*AV116))*BS116</f>
        <v>0</v>
      </c>
      <c r="CT116">
        <f aca="true" t="shared" si="80" ref="CT116:CT123">((AF116*AV116))*BA116</f>
        <v>26809.219202999997</v>
      </c>
      <c r="CU116">
        <f aca="true" t="shared" si="81" ref="CU116:CU123">(AG116)*BT116</f>
        <v>0</v>
      </c>
      <c r="CV116">
        <f aca="true" t="shared" si="82" ref="CV116:CV123">((AH116*AV116))*BU116</f>
        <v>173.802</v>
      </c>
      <c r="CW116">
        <f aca="true" t="shared" si="83" ref="CW116:CX123">(AI116)*BV116</f>
        <v>0</v>
      </c>
      <c r="CX116">
        <f t="shared" si="83"/>
        <v>0</v>
      </c>
      <c r="CY116">
        <f aca="true" t="shared" si="84" ref="CY116:CY123">S116*(BZ116/100)</f>
        <v>3509.3289</v>
      </c>
      <c r="CZ116">
        <f aca="true" t="shared" si="85" ref="CZ116:CZ123">S116*(CA116/100)</f>
        <v>2050.9065</v>
      </c>
      <c r="DN116">
        <v>80</v>
      </c>
      <c r="DO116">
        <v>55</v>
      </c>
      <c r="DP116">
        <v>1.047</v>
      </c>
      <c r="DQ116">
        <v>1</v>
      </c>
      <c r="DR116">
        <v>1</v>
      </c>
      <c r="DS116">
        <v>1</v>
      </c>
      <c r="DT116">
        <v>1</v>
      </c>
      <c r="DU116">
        <v>1010</v>
      </c>
      <c r="DV116" t="s">
        <v>168</v>
      </c>
      <c r="DW116" t="s">
        <v>168</v>
      </c>
      <c r="DX116">
        <v>100</v>
      </c>
      <c r="EE116">
        <v>15470813</v>
      </c>
      <c r="EF116">
        <v>60</v>
      </c>
      <c r="EG116" t="s">
        <v>22</v>
      </c>
      <c r="EH116">
        <v>0</v>
      </c>
      <c r="EJ116">
        <v>1</v>
      </c>
      <c r="EK116">
        <v>616</v>
      </c>
      <c r="EL116" t="s">
        <v>170</v>
      </c>
      <c r="EM116" t="s">
        <v>171</v>
      </c>
      <c r="EQ116">
        <v>64</v>
      </c>
      <c r="ER116">
        <v>2073.34</v>
      </c>
      <c r="ES116">
        <v>0</v>
      </c>
      <c r="ET116">
        <v>0</v>
      </c>
      <c r="EU116">
        <v>0</v>
      </c>
      <c r="EV116">
        <v>2073.34</v>
      </c>
      <c r="EW116">
        <v>166</v>
      </c>
      <c r="EX116">
        <v>0</v>
      </c>
      <c r="EY116">
        <v>0</v>
      </c>
      <c r="EZ116">
        <v>0</v>
      </c>
      <c r="FQ116">
        <v>0</v>
      </c>
      <c r="FR116">
        <f aca="true" t="shared" si="86" ref="FR116:FR123">ROUND(IF(AND(AA116=0,BI116=3),P116,0),2)</f>
        <v>0</v>
      </c>
      <c r="FS116">
        <v>0</v>
      </c>
      <c r="FX116">
        <v>77</v>
      </c>
      <c r="FY116">
        <v>45</v>
      </c>
    </row>
    <row r="117" spans="1:181" ht="12.75">
      <c r="A117">
        <v>17</v>
      </c>
      <c r="B117">
        <v>1</v>
      </c>
      <c r="C117">
        <f>ROW(SmtRes!A75)</f>
        <v>75</v>
      </c>
      <c r="D117">
        <f>ROW(EtalonRes!A75)</f>
        <v>75</v>
      </c>
      <c r="E117" t="s">
        <v>34</v>
      </c>
      <c r="F117" t="s">
        <v>172</v>
      </c>
      <c r="G117" t="s">
        <v>173</v>
      </c>
      <c r="H117" t="s">
        <v>174</v>
      </c>
      <c r="I117">
        <v>17</v>
      </c>
      <c r="J117">
        <v>0</v>
      </c>
      <c r="O117">
        <f t="shared" si="65"/>
        <v>2373.39</v>
      </c>
      <c r="P117">
        <f t="shared" si="66"/>
        <v>65.12</v>
      </c>
      <c r="Q117">
        <f t="shared" si="67"/>
        <v>0</v>
      </c>
      <c r="R117">
        <f t="shared" si="68"/>
        <v>0</v>
      </c>
      <c r="S117">
        <f t="shared" si="69"/>
        <v>2308.27</v>
      </c>
      <c r="T117">
        <f t="shared" si="70"/>
        <v>0</v>
      </c>
      <c r="U117">
        <f t="shared" si="71"/>
        <v>14.601894999999999</v>
      </c>
      <c r="V117">
        <f t="shared" si="72"/>
        <v>0</v>
      </c>
      <c r="W117">
        <f t="shared" si="73"/>
        <v>0</v>
      </c>
      <c r="X117">
        <f t="shared" si="74"/>
        <v>2308.27</v>
      </c>
      <c r="Y117">
        <f t="shared" si="74"/>
        <v>1038.72</v>
      </c>
      <c r="AA117">
        <v>0</v>
      </c>
      <c r="AB117">
        <f t="shared" si="75"/>
        <v>11.144</v>
      </c>
      <c r="AC117">
        <f>(ES117)</f>
        <v>0.84</v>
      </c>
      <c r="AD117">
        <f>((ET117*1.25))</f>
        <v>0</v>
      </c>
      <c r="AE117">
        <f>((EU117*1.25))</f>
        <v>0</v>
      </c>
      <c r="AF117">
        <f>((EV117*1.15))</f>
        <v>10.304</v>
      </c>
      <c r="AG117">
        <f>(AP117)</f>
        <v>0</v>
      </c>
      <c r="AH117">
        <f>((EW117*1.15))</f>
        <v>0.8049999999999999</v>
      </c>
      <c r="AI117">
        <f>((EX117*1.25))</f>
        <v>0</v>
      </c>
      <c r="AJ117">
        <f>(AS117)</f>
        <v>0</v>
      </c>
      <c r="AK117">
        <v>9.8</v>
      </c>
      <c r="AL117">
        <v>0.84</v>
      </c>
      <c r="AM117">
        <v>0</v>
      </c>
      <c r="AN117">
        <v>0</v>
      </c>
      <c r="AO117">
        <v>8.96</v>
      </c>
      <c r="AP117">
        <v>0</v>
      </c>
      <c r="AQ117">
        <v>0.7</v>
      </c>
      <c r="AR117">
        <v>0</v>
      </c>
      <c r="AS117">
        <v>0</v>
      </c>
      <c r="AT117">
        <v>100</v>
      </c>
      <c r="AU117">
        <v>45</v>
      </c>
      <c r="AV117">
        <v>1.067</v>
      </c>
      <c r="AW117">
        <v>1</v>
      </c>
      <c r="AX117">
        <v>1</v>
      </c>
      <c r="AY117">
        <v>1</v>
      </c>
      <c r="AZ117">
        <v>12.35</v>
      </c>
      <c r="BA117">
        <v>12.35</v>
      </c>
      <c r="BB117">
        <v>1</v>
      </c>
      <c r="BC117">
        <v>4.56</v>
      </c>
      <c r="BH117">
        <v>0</v>
      </c>
      <c r="BI117">
        <v>1</v>
      </c>
      <c r="BJ117" t="s">
        <v>175</v>
      </c>
      <c r="BM117">
        <v>136</v>
      </c>
      <c r="BN117">
        <v>0</v>
      </c>
      <c r="BO117" t="s">
        <v>172</v>
      </c>
      <c r="BP117">
        <v>1</v>
      </c>
      <c r="BQ117">
        <v>30</v>
      </c>
      <c r="BR117">
        <v>0</v>
      </c>
      <c r="BS117">
        <v>12.35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100</v>
      </c>
      <c r="CA117">
        <v>45</v>
      </c>
      <c r="CF117">
        <v>0</v>
      </c>
      <c r="CG117">
        <v>0</v>
      </c>
      <c r="CM117">
        <v>0</v>
      </c>
      <c r="CO117">
        <v>0</v>
      </c>
      <c r="CP117">
        <f t="shared" si="76"/>
        <v>2373.39</v>
      </c>
      <c r="CQ117">
        <f t="shared" si="77"/>
        <v>3.8303999999999996</v>
      </c>
      <c r="CR117">
        <f t="shared" si="78"/>
        <v>0</v>
      </c>
      <c r="CS117">
        <f t="shared" si="79"/>
        <v>0</v>
      </c>
      <c r="CT117">
        <f t="shared" si="80"/>
        <v>135.7804448</v>
      </c>
      <c r="CU117">
        <f t="shared" si="81"/>
        <v>0</v>
      </c>
      <c r="CV117">
        <f t="shared" si="82"/>
        <v>0.8589349999999999</v>
      </c>
      <c r="CW117">
        <f t="shared" si="83"/>
        <v>0</v>
      </c>
      <c r="CX117">
        <f t="shared" si="83"/>
        <v>0</v>
      </c>
      <c r="CY117">
        <f t="shared" si="84"/>
        <v>2308.27</v>
      </c>
      <c r="CZ117">
        <f t="shared" si="85"/>
        <v>1038.7215</v>
      </c>
      <c r="DE117" t="s">
        <v>72</v>
      </c>
      <c r="DF117" t="s">
        <v>72</v>
      </c>
      <c r="DG117" t="s">
        <v>73</v>
      </c>
      <c r="DI117" t="s">
        <v>73</v>
      </c>
      <c r="DJ117" t="s">
        <v>72</v>
      </c>
      <c r="DN117">
        <v>110</v>
      </c>
      <c r="DO117">
        <v>74</v>
      </c>
      <c r="DP117">
        <v>1.067</v>
      </c>
      <c r="DQ117">
        <v>1</v>
      </c>
      <c r="DR117">
        <v>1</v>
      </c>
      <c r="DS117">
        <v>1</v>
      </c>
      <c r="DT117">
        <v>1</v>
      </c>
      <c r="DU117">
        <v>1010</v>
      </c>
      <c r="DV117" t="s">
        <v>174</v>
      </c>
      <c r="DW117" t="s">
        <v>174</v>
      </c>
      <c r="DX117">
        <v>1</v>
      </c>
      <c r="EE117">
        <v>15470333</v>
      </c>
      <c r="EF117">
        <v>30</v>
      </c>
      <c r="EG117" t="s">
        <v>74</v>
      </c>
      <c r="EH117">
        <v>0</v>
      </c>
      <c r="EJ117">
        <v>1</v>
      </c>
      <c r="EK117">
        <v>136</v>
      </c>
      <c r="EL117" t="s">
        <v>176</v>
      </c>
      <c r="EM117" t="s">
        <v>177</v>
      </c>
      <c r="EQ117">
        <v>64</v>
      </c>
      <c r="ER117">
        <v>9.8</v>
      </c>
      <c r="ES117">
        <v>0.84</v>
      </c>
      <c r="ET117">
        <v>0</v>
      </c>
      <c r="EU117">
        <v>0</v>
      </c>
      <c r="EV117">
        <v>8.96</v>
      </c>
      <c r="EW117">
        <v>0.7</v>
      </c>
      <c r="EX117">
        <v>0</v>
      </c>
      <c r="EY117">
        <v>0</v>
      </c>
      <c r="EZ117">
        <v>0</v>
      </c>
      <c r="FQ117">
        <v>0</v>
      </c>
      <c r="FR117">
        <f t="shared" si="86"/>
        <v>0</v>
      </c>
      <c r="FS117">
        <v>0</v>
      </c>
      <c r="FX117">
        <v>100</v>
      </c>
      <c r="FY117">
        <v>45</v>
      </c>
    </row>
    <row r="118" spans="1:181" ht="12.75">
      <c r="A118">
        <v>17</v>
      </c>
      <c r="B118">
        <v>1</v>
      </c>
      <c r="E118" t="s">
        <v>82</v>
      </c>
      <c r="F118" t="s">
        <v>149</v>
      </c>
      <c r="G118" t="s">
        <v>178</v>
      </c>
      <c r="H118" t="s">
        <v>174</v>
      </c>
      <c r="I118">
        <v>17</v>
      </c>
      <c r="J118">
        <v>0</v>
      </c>
      <c r="O118">
        <f t="shared" si="65"/>
        <v>13686.44</v>
      </c>
      <c r="P118">
        <f t="shared" si="66"/>
        <v>13686.44</v>
      </c>
      <c r="Q118">
        <f t="shared" si="67"/>
        <v>0</v>
      </c>
      <c r="R118">
        <f t="shared" si="68"/>
        <v>0</v>
      </c>
      <c r="S118">
        <f t="shared" si="69"/>
        <v>0</v>
      </c>
      <c r="T118">
        <f t="shared" si="70"/>
        <v>0</v>
      </c>
      <c r="U118">
        <f t="shared" si="71"/>
        <v>0</v>
      </c>
      <c r="V118">
        <f t="shared" si="72"/>
        <v>0</v>
      </c>
      <c r="W118">
        <f t="shared" si="73"/>
        <v>0</v>
      </c>
      <c r="X118">
        <f t="shared" si="74"/>
        <v>0</v>
      </c>
      <c r="Y118">
        <f t="shared" si="74"/>
        <v>0</v>
      </c>
      <c r="AA118">
        <v>0</v>
      </c>
      <c r="AB118">
        <f t="shared" si="75"/>
        <v>805.0847457627119</v>
      </c>
      <c r="AC118">
        <f>((ES118/1.18))</f>
        <v>805.0847457627119</v>
      </c>
      <c r="AD118">
        <f aca="true" t="shared" si="87" ref="AD118:AF119">(ET118)</f>
        <v>0</v>
      </c>
      <c r="AE118">
        <f t="shared" si="87"/>
        <v>0</v>
      </c>
      <c r="AF118">
        <f t="shared" si="87"/>
        <v>0</v>
      </c>
      <c r="AG118">
        <f>(AP118)</f>
        <v>0</v>
      </c>
      <c r="AH118">
        <f>(EW118)</f>
        <v>0</v>
      </c>
      <c r="AI118">
        <f>(EX118)</f>
        <v>0</v>
      </c>
      <c r="AJ118">
        <f>(AS118)</f>
        <v>0</v>
      </c>
      <c r="AK118">
        <v>950</v>
      </c>
      <c r="AL118">
        <v>950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H118">
        <v>3</v>
      </c>
      <c r="BI118">
        <v>4</v>
      </c>
      <c r="BM118">
        <v>0</v>
      </c>
      <c r="BN118">
        <v>0</v>
      </c>
      <c r="BP118">
        <v>0</v>
      </c>
      <c r="BQ118">
        <v>0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0</v>
      </c>
      <c r="CA118">
        <v>0</v>
      </c>
      <c r="CF118">
        <v>0</v>
      </c>
      <c r="CG118">
        <v>0</v>
      </c>
      <c r="CM118">
        <v>0</v>
      </c>
      <c r="CO118">
        <v>0</v>
      </c>
      <c r="CP118">
        <f t="shared" si="76"/>
        <v>13686.44</v>
      </c>
      <c r="CQ118">
        <f t="shared" si="77"/>
        <v>805.0847457627119</v>
      </c>
      <c r="CR118">
        <f t="shared" si="78"/>
        <v>0</v>
      </c>
      <c r="CS118">
        <f t="shared" si="79"/>
        <v>0</v>
      </c>
      <c r="CT118">
        <f t="shared" si="80"/>
        <v>0</v>
      </c>
      <c r="CU118">
        <f t="shared" si="81"/>
        <v>0</v>
      </c>
      <c r="CV118">
        <f t="shared" si="82"/>
        <v>0</v>
      </c>
      <c r="CW118">
        <f t="shared" si="83"/>
        <v>0</v>
      </c>
      <c r="CX118">
        <f t="shared" si="83"/>
        <v>0</v>
      </c>
      <c r="CY118">
        <f t="shared" si="84"/>
        <v>0</v>
      </c>
      <c r="CZ118">
        <f t="shared" si="85"/>
        <v>0</v>
      </c>
      <c r="DD118" t="s">
        <v>151</v>
      </c>
      <c r="DN118">
        <v>0</v>
      </c>
      <c r="DO118">
        <v>0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1010</v>
      </c>
      <c r="DV118" t="s">
        <v>174</v>
      </c>
      <c r="DW118" t="s">
        <v>174</v>
      </c>
      <c r="DX118">
        <v>1</v>
      </c>
      <c r="EE118">
        <v>15470197</v>
      </c>
      <c r="EF118">
        <v>0</v>
      </c>
      <c r="EH118">
        <v>0</v>
      </c>
      <c r="EJ118">
        <v>4</v>
      </c>
      <c r="EK118">
        <v>0</v>
      </c>
      <c r="EL118" t="s">
        <v>152</v>
      </c>
      <c r="EM118" t="s">
        <v>153</v>
      </c>
      <c r="EQ118">
        <v>0</v>
      </c>
      <c r="ER118">
        <v>0</v>
      </c>
      <c r="ES118">
        <v>950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Q118">
        <v>0</v>
      </c>
      <c r="FR118">
        <f t="shared" si="86"/>
        <v>0</v>
      </c>
      <c r="FS118">
        <v>0</v>
      </c>
      <c r="FX118">
        <v>0</v>
      </c>
      <c r="FY118">
        <v>0</v>
      </c>
    </row>
    <row r="119" spans="1:181" ht="12.75">
      <c r="A119">
        <v>17</v>
      </c>
      <c r="B119">
        <v>1</v>
      </c>
      <c r="C119">
        <f>ROW(SmtRes!A77)</f>
        <v>77</v>
      </c>
      <c r="D119">
        <f>ROW(EtalonRes!A77)</f>
        <v>77</v>
      </c>
      <c r="E119" t="s">
        <v>93</v>
      </c>
      <c r="F119" t="s">
        <v>179</v>
      </c>
      <c r="G119" t="s">
        <v>180</v>
      </c>
      <c r="H119" t="s">
        <v>181</v>
      </c>
      <c r="I119">
        <v>0.02</v>
      </c>
      <c r="J119">
        <v>0</v>
      </c>
      <c r="O119">
        <f t="shared" si="65"/>
        <v>434.9</v>
      </c>
      <c r="P119">
        <f t="shared" si="66"/>
        <v>0</v>
      </c>
      <c r="Q119">
        <f t="shared" si="67"/>
        <v>0</v>
      </c>
      <c r="R119">
        <f t="shared" si="68"/>
        <v>0</v>
      </c>
      <c r="S119">
        <f t="shared" si="69"/>
        <v>434.9</v>
      </c>
      <c r="T119">
        <f t="shared" si="70"/>
        <v>0</v>
      </c>
      <c r="U119">
        <f t="shared" si="71"/>
        <v>2.9944200000000003</v>
      </c>
      <c r="V119">
        <f t="shared" si="72"/>
        <v>0</v>
      </c>
      <c r="W119">
        <f t="shared" si="73"/>
        <v>0</v>
      </c>
      <c r="X119">
        <f t="shared" si="74"/>
        <v>334.87</v>
      </c>
      <c r="Y119">
        <f t="shared" si="74"/>
        <v>195.71</v>
      </c>
      <c r="AA119">
        <v>0</v>
      </c>
      <c r="AB119">
        <f t="shared" si="75"/>
        <v>1681.68</v>
      </c>
      <c r="AC119">
        <f>(ES119)</f>
        <v>0</v>
      </c>
      <c r="AD119">
        <f t="shared" si="87"/>
        <v>0</v>
      </c>
      <c r="AE119">
        <f t="shared" si="87"/>
        <v>0</v>
      </c>
      <c r="AF119">
        <f t="shared" si="87"/>
        <v>1681.68</v>
      </c>
      <c r="AG119">
        <f>(AP119)</f>
        <v>0</v>
      </c>
      <c r="AH119">
        <f>(EW119)</f>
        <v>143</v>
      </c>
      <c r="AI119">
        <f>(EX119)</f>
        <v>0</v>
      </c>
      <c r="AJ119">
        <f>(AS119)</f>
        <v>0</v>
      </c>
      <c r="AK119">
        <v>1681.68</v>
      </c>
      <c r="AL119">
        <v>0</v>
      </c>
      <c r="AM119">
        <v>0</v>
      </c>
      <c r="AN119">
        <v>0</v>
      </c>
      <c r="AO119">
        <v>1681.68</v>
      </c>
      <c r="AP119">
        <v>0</v>
      </c>
      <c r="AQ119">
        <v>143</v>
      </c>
      <c r="AR119">
        <v>0</v>
      </c>
      <c r="AS119">
        <v>0</v>
      </c>
      <c r="AT119">
        <v>77</v>
      </c>
      <c r="AU119">
        <v>45</v>
      </c>
      <c r="AV119">
        <v>1.047</v>
      </c>
      <c r="AW119">
        <v>1</v>
      </c>
      <c r="AX119">
        <v>1</v>
      </c>
      <c r="AY119">
        <v>1</v>
      </c>
      <c r="AZ119">
        <v>12.35</v>
      </c>
      <c r="BA119">
        <v>12.35</v>
      </c>
      <c r="BB119">
        <v>1</v>
      </c>
      <c r="BC119">
        <v>1</v>
      </c>
      <c r="BH119">
        <v>0</v>
      </c>
      <c r="BI119">
        <v>1</v>
      </c>
      <c r="BJ119" t="s">
        <v>182</v>
      </c>
      <c r="BM119">
        <v>616</v>
      </c>
      <c r="BN119">
        <v>0</v>
      </c>
      <c r="BO119" t="s">
        <v>179</v>
      </c>
      <c r="BP119">
        <v>1</v>
      </c>
      <c r="BQ119">
        <v>60</v>
      </c>
      <c r="BR119">
        <v>0</v>
      </c>
      <c r="BS119">
        <v>12.35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77</v>
      </c>
      <c r="CA119">
        <v>45</v>
      </c>
      <c r="CF119">
        <v>0</v>
      </c>
      <c r="CG119">
        <v>0</v>
      </c>
      <c r="CM119">
        <v>0</v>
      </c>
      <c r="CO119">
        <v>0</v>
      </c>
      <c r="CP119">
        <f t="shared" si="76"/>
        <v>434.9</v>
      </c>
      <c r="CQ119">
        <f t="shared" si="77"/>
        <v>0</v>
      </c>
      <c r="CR119">
        <f t="shared" si="78"/>
        <v>0</v>
      </c>
      <c r="CS119">
        <f t="shared" si="79"/>
        <v>0</v>
      </c>
      <c r="CT119">
        <f t="shared" si="80"/>
        <v>21744.879156</v>
      </c>
      <c r="CU119">
        <f t="shared" si="81"/>
        <v>0</v>
      </c>
      <c r="CV119">
        <f t="shared" si="82"/>
        <v>149.721</v>
      </c>
      <c r="CW119">
        <f t="shared" si="83"/>
        <v>0</v>
      </c>
      <c r="CX119">
        <f t="shared" si="83"/>
        <v>0</v>
      </c>
      <c r="CY119">
        <f t="shared" si="84"/>
        <v>334.873</v>
      </c>
      <c r="CZ119">
        <f t="shared" si="85"/>
        <v>195.70499999999998</v>
      </c>
      <c r="DN119">
        <v>80</v>
      </c>
      <c r="DO119">
        <v>55</v>
      </c>
      <c r="DP119">
        <v>1.047</v>
      </c>
      <c r="DQ119">
        <v>1</v>
      </c>
      <c r="DR119">
        <v>1</v>
      </c>
      <c r="DS119">
        <v>1</v>
      </c>
      <c r="DT119">
        <v>1</v>
      </c>
      <c r="DU119">
        <v>1013</v>
      </c>
      <c r="DV119" t="s">
        <v>181</v>
      </c>
      <c r="DW119" t="s">
        <v>181</v>
      </c>
      <c r="DX119">
        <v>1</v>
      </c>
      <c r="EE119">
        <v>15470813</v>
      </c>
      <c r="EF119">
        <v>60</v>
      </c>
      <c r="EG119" t="s">
        <v>22</v>
      </c>
      <c r="EH119">
        <v>0</v>
      </c>
      <c r="EJ119">
        <v>1</v>
      </c>
      <c r="EK119">
        <v>616</v>
      </c>
      <c r="EL119" t="s">
        <v>170</v>
      </c>
      <c r="EM119" t="s">
        <v>171</v>
      </c>
      <c r="EQ119">
        <v>64</v>
      </c>
      <c r="ER119">
        <v>1681.68</v>
      </c>
      <c r="ES119">
        <v>0</v>
      </c>
      <c r="ET119">
        <v>0</v>
      </c>
      <c r="EU119">
        <v>0</v>
      </c>
      <c r="EV119">
        <v>1681.68</v>
      </c>
      <c r="EW119">
        <v>143</v>
      </c>
      <c r="EX119">
        <v>0</v>
      </c>
      <c r="EY119">
        <v>0</v>
      </c>
      <c r="EZ119">
        <v>0</v>
      </c>
      <c r="FQ119">
        <v>0</v>
      </c>
      <c r="FR119">
        <f t="shared" si="86"/>
        <v>0</v>
      </c>
      <c r="FS119">
        <v>0</v>
      </c>
      <c r="FX119">
        <v>77</v>
      </c>
      <c r="FY119">
        <v>45</v>
      </c>
    </row>
    <row r="120" spans="1:181" ht="12.75">
      <c r="A120">
        <v>17</v>
      </c>
      <c r="B120">
        <v>1</v>
      </c>
      <c r="C120">
        <f>ROW(SmtRes!A84)</f>
        <v>84</v>
      </c>
      <c r="D120">
        <f>ROW(EtalonRes!A82)</f>
        <v>82</v>
      </c>
      <c r="E120" t="s">
        <v>136</v>
      </c>
      <c r="F120" t="s">
        <v>183</v>
      </c>
      <c r="G120" t="s">
        <v>184</v>
      </c>
      <c r="H120" t="s">
        <v>185</v>
      </c>
      <c r="I120">
        <v>2</v>
      </c>
      <c r="J120">
        <v>0</v>
      </c>
      <c r="O120">
        <f t="shared" si="65"/>
        <v>1018.47</v>
      </c>
      <c r="P120">
        <f t="shared" si="66"/>
        <v>104.7</v>
      </c>
      <c r="Q120">
        <f t="shared" si="67"/>
        <v>73.33</v>
      </c>
      <c r="R120">
        <f t="shared" si="68"/>
        <v>28.99</v>
      </c>
      <c r="S120">
        <f t="shared" si="69"/>
        <v>840.44</v>
      </c>
      <c r="T120">
        <f t="shared" si="70"/>
        <v>0</v>
      </c>
      <c r="U120">
        <f t="shared" si="71"/>
        <v>5.448102</v>
      </c>
      <c r="V120">
        <f t="shared" si="72"/>
        <v>0</v>
      </c>
      <c r="W120">
        <f t="shared" si="73"/>
        <v>0</v>
      </c>
      <c r="X120">
        <f t="shared" si="74"/>
        <v>840.44</v>
      </c>
      <c r="Y120">
        <f t="shared" si="74"/>
        <v>378.2</v>
      </c>
      <c r="AA120">
        <v>0</v>
      </c>
      <c r="AB120">
        <f t="shared" si="75"/>
        <v>48.0195</v>
      </c>
      <c r="AC120">
        <f>(ES120)</f>
        <v>11.48</v>
      </c>
      <c r="AD120">
        <f>((ET120*1.25))</f>
        <v>4.65</v>
      </c>
      <c r="AE120">
        <f>((EU120*1.25))</f>
        <v>1.1</v>
      </c>
      <c r="AF120">
        <f>((EV120*1.15))</f>
        <v>31.889499999999998</v>
      </c>
      <c r="AG120">
        <f>(AP120)</f>
        <v>0</v>
      </c>
      <c r="AH120">
        <f>((EW120*1.15))</f>
        <v>2.553</v>
      </c>
      <c r="AI120">
        <f>((EX120*1.25))</f>
        <v>0</v>
      </c>
      <c r="AJ120">
        <f>(AS120)</f>
        <v>0</v>
      </c>
      <c r="AK120">
        <v>42.93</v>
      </c>
      <c r="AL120">
        <v>11.48</v>
      </c>
      <c r="AM120">
        <v>3.72</v>
      </c>
      <c r="AN120">
        <v>0.88</v>
      </c>
      <c r="AO120">
        <v>27.73</v>
      </c>
      <c r="AP120">
        <v>0</v>
      </c>
      <c r="AQ120">
        <v>2.22</v>
      </c>
      <c r="AR120">
        <v>0</v>
      </c>
      <c r="AS120">
        <v>0</v>
      </c>
      <c r="AT120">
        <v>100</v>
      </c>
      <c r="AU120">
        <v>45</v>
      </c>
      <c r="AV120">
        <v>1.067</v>
      </c>
      <c r="AW120">
        <v>1</v>
      </c>
      <c r="AX120">
        <v>1</v>
      </c>
      <c r="AY120">
        <v>1</v>
      </c>
      <c r="AZ120">
        <v>12.35</v>
      </c>
      <c r="BA120">
        <v>12.35</v>
      </c>
      <c r="BB120">
        <v>7.39</v>
      </c>
      <c r="BC120">
        <v>4.56</v>
      </c>
      <c r="BH120">
        <v>0</v>
      </c>
      <c r="BI120">
        <v>1</v>
      </c>
      <c r="BJ120" t="s">
        <v>186</v>
      </c>
      <c r="BM120">
        <v>136</v>
      </c>
      <c r="BN120">
        <v>0</v>
      </c>
      <c r="BO120" t="s">
        <v>183</v>
      </c>
      <c r="BP120">
        <v>1</v>
      </c>
      <c r="BQ120">
        <v>30</v>
      </c>
      <c r="BR120">
        <v>0</v>
      </c>
      <c r="BS120">
        <v>12.35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100</v>
      </c>
      <c r="CA120">
        <v>45</v>
      </c>
      <c r="CF120">
        <v>0</v>
      </c>
      <c r="CG120">
        <v>0</v>
      </c>
      <c r="CM120">
        <v>0</v>
      </c>
      <c r="CO120">
        <v>0</v>
      </c>
      <c r="CP120">
        <f t="shared" si="76"/>
        <v>1018.47</v>
      </c>
      <c r="CQ120">
        <f t="shared" si="77"/>
        <v>52.3488</v>
      </c>
      <c r="CR120">
        <f t="shared" si="78"/>
        <v>36.665854499999995</v>
      </c>
      <c r="CS120">
        <f t="shared" si="79"/>
        <v>14.495194999999999</v>
      </c>
      <c r="CT120">
        <f t="shared" si="80"/>
        <v>420.2222917749999</v>
      </c>
      <c r="CU120">
        <f t="shared" si="81"/>
        <v>0</v>
      </c>
      <c r="CV120">
        <f t="shared" si="82"/>
        <v>2.724051</v>
      </c>
      <c r="CW120">
        <f t="shared" si="83"/>
        <v>0</v>
      </c>
      <c r="CX120">
        <f t="shared" si="83"/>
        <v>0</v>
      </c>
      <c r="CY120">
        <f t="shared" si="84"/>
        <v>840.44</v>
      </c>
      <c r="CZ120">
        <f t="shared" si="85"/>
        <v>378.19800000000004</v>
      </c>
      <c r="DE120" t="s">
        <v>72</v>
      </c>
      <c r="DF120" t="s">
        <v>72</v>
      </c>
      <c r="DG120" t="s">
        <v>73</v>
      </c>
      <c r="DI120" t="s">
        <v>73</v>
      </c>
      <c r="DJ120" t="s">
        <v>72</v>
      </c>
      <c r="DN120">
        <v>110</v>
      </c>
      <c r="DO120">
        <v>74</v>
      </c>
      <c r="DP120">
        <v>1.067</v>
      </c>
      <c r="DQ120">
        <v>1</v>
      </c>
      <c r="DR120">
        <v>1</v>
      </c>
      <c r="DS120">
        <v>1</v>
      </c>
      <c r="DT120">
        <v>1</v>
      </c>
      <c r="DU120">
        <v>1013</v>
      </c>
      <c r="DV120" t="s">
        <v>185</v>
      </c>
      <c r="DW120" t="s">
        <v>185</v>
      </c>
      <c r="DX120">
        <v>1</v>
      </c>
      <c r="EE120">
        <v>15470333</v>
      </c>
      <c r="EF120">
        <v>30</v>
      </c>
      <c r="EG120" t="s">
        <v>74</v>
      </c>
      <c r="EH120">
        <v>0</v>
      </c>
      <c r="EJ120">
        <v>1</v>
      </c>
      <c r="EK120">
        <v>136</v>
      </c>
      <c r="EL120" t="s">
        <v>176</v>
      </c>
      <c r="EM120" t="s">
        <v>177</v>
      </c>
      <c r="EQ120">
        <v>64</v>
      </c>
      <c r="ER120">
        <v>42.93</v>
      </c>
      <c r="ES120">
        <v>11.48</v>
      </c>
      <c r="ET120">
        <v>3.72</v>
      </c>
      <c r="EU120">
        <v>0.88</v>
      </c>
      <c r="EV120">
        <v>27.73</v>
      </c>
      <c r="EW120">
        <v>2.22</v>
      </c>
      <c r="EX120">
        <v>0</v>
      </c>
      <c r="EY120">
        <v>0</v>
      </c>
      <c r="EZ120">
        <v>0</v>
      </c>
      <c r="FQ120">
        <v>0</v>
      </c>
      <c r="FR120">
        <f t="shared" si="86"/>
        <v>0</v>
      </c>
      <c r="FS120">
        <v>0</v>
      </c>
      <c r="FX120">
        <v>100</v>
      </c>
      <c r="FY120">
        <v>45</v>
      </c>
    </row>
    <row r="121" spans="1:181" ht="12.75">
      <c r="A121">
        <v>18</v>
      </c>
      <c r="B121">
        <v>1</v>
      </c>
      <c r="C121">
        <v>83</v>
      </c>
      <c r="E121" t="s">
        <v>187</v>
      </c>
      <c r="F121" t="s">
        <v>188</v>
      </c>
      <c r="G121" t="s">
        <v>189</v>
      </c>
      <c r="H121" t="s">
        <v>185</v>
      </c>
      <c r="I121">
        <f>I120*J121</f>
        <v>2</v>
      </c>
      <c r="J121">
        <v>1</v>
      </c>
      <c r="O121">
        <f t="shared" si="65"/>
        <v>2674.5</v>
      </c>
      <c r="P121">
        <f t="shared" si="66"/>
        <v>2674.5</v>
      </c>
      <c r="Q121">
        <f t="shared" si="67"/>
        <v>0</v>
      </c>
      <c r="R121">
        <f t="shared" si="68"/>
        <v>0</v>
      </c>
      <c r="S121">
        <f t="shared" si="69"/>
        <v>0</v>
      </c>
      <c r="T121">
        <f t="shared" si="70"/>
        <v>0</v>
      </c>
      <c r="U121">
        <f t="shared" si="71"/>
        <v>0</v>
      </c>
      <c r="V121">
        <f t="shared" si="72"/>
        <v>0</v>
      </c>
      <c r="W121">
        <f t="shared" si="73"/>
        <v>0</v>
      </c>
      <c r="X121">
        <f t="shared" si="74"/>
        <v>0</v>
      </c>
      <c r="Y121">
        <f t="shared" si="74"/>
        <v>0</v>
      </c>
      <c r="AA121">
        <v>0</v>
      </c>
      <c r="AB121">
        <f t="shared" si="75"/>
        <v>456.4</v>
      </c>
      <c r="AC121">
        <f aca="true" t="shared" si="88" ref="AC121:AJ123">AL121</f>
        <v>456.4</v>
      </c>
      <c r="AD121">
        <f t="shared" si="88"/>
        <v>0</v>
      </c>
      <c r="AE121">
        <f t="shared" si="88"/>
        <v>0</v>
      </c>
      <c r="AF121">
        <f t="shared" si="88"/>
        <v>0</v>
      </c>
      <c r="AG121">
        <f t="shared" si="88"/>
        <v>0</v>
      </c>
      <c r="AH121">
        <f t="shared" si="88"/>
        <v>0</v>
      </c>
      <c r="AI121">
        <f t="shared" si="88"/>
        <v>0</v>
      </c>
      <c r="AJ121">
        <f t="shared" si="88"/>
        <v>0</v>
      </c>
      <c r="AK121">
        <v>456.4</v>
      </c>
      <c r="AL121">
        <v>456.4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1.067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2.93</v>
      </c>
      <c r="BH121">
        <v>3</v>
      </c>
      <c r="BI121">
        <v>1</v>
      </c>
      <c r="BJ121" t="s">
        <v>190</v>
      </c>
      <c r="BM121">
        <v>136</v>
      </c>
      <c r="BN121">
        <v>0</v>
      </c>
      <c r="BO121" t="s">
        <v>188</v>
      </c>
      <c r="BP121">
        <v>1</v>
      </c>
      <c r="BQ121">
        <v>30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0</v>
      </c>
      <c r="CA121">
        <v>0</v>
      </c>
      <c r="CF121">
        <v>0</v>
      </c>
      <c r="CG121">
        <v>0</v>
      </c>
      <c r="CM121">
        <v>0</v>
      </c>
      <c r="CO121">
        <v>0</v>
      </c>
      <c r="CP121">
        <f t="shared" si="76"/>
        <v>2674.5</v>
      </c>
      <c r="CQ121">
        <f t="shared" si="77"/>
        <v>1337.252</v>
      </c>
      <c r="CR121">
        <f t="shared" si="78"/>
        <v>0</v>
      </c>
      <c r="CS121">
        <f t="shared" si="79"/>
        <v>0</v>
      </c>
      <c r="CT121">
        <f t="shared" si="80"/>
        <v>0</v>
      </c>
      <c r="CU121">
        <f t="shared" si="81"/>
        <v>0</v>
      </c>
      <c r="CV121">
        <f t="shared" si="82"/>
        <v>0</v>
      </c>
      <c r="CW121">
        <f t="shared" si="83"/>
        <v>0</v>
      </c>
      <c r="CX121">
        <f t="shared" si="83"/>
        <v>0</v>
      </c>
      <c r="CY121">
        <f t="shared" si="84"/>
        <v>0</v>
      </c>
      <c r="CZ121">
        <f t="shared" si="85"/>
        <v>0</v>
      </c>
      <c r="DN121">
        <v>110</v>
      </c>
      <c r="DO121">
        <v>74</v>
      </c>
      <c r="DP121">
        <v>1.067</v>
      </c>
      <c r="DQ121">
        <v>1</v>
      </c>
      <c r="DR121">
        <v>1</v>
      </c>
      <c r="DS121">
        <v>1</v>
      </c>
      <c r="DT121">
        <v>1</v>
      </c>
      <c r="DU121">
        <v>1013</v>
      </c>
      <c r="DV121" t="s">
        <v>185</v>
      </c>
      <c r="DW121" t="s">
        <v>185</v>
      </c>
      <c r="DX121">
        <v>1</v>
      </c>
      <c r="EE121">
        <v>15470333</v>
      </c>
      <c r="EF121">
        <v>30</v>
      </c>
      <c r="EG121" t="s">
        <v>74</v>
      </c>
      <c r="EH121">
        <v>0</v>
      </c>
      <c r="EJ121">
        <v>1</v>
      </c>
      <c r="EK121">
        <v>136</v>
      </c>
      <c r="EL121" t="s">
        <v>176</v>
      </c>
      <c r="EM121" t="s">
        <v>177</v>
      </c>
      <c r="EQ121">
        <v>0</v>
      </c>
      <c r="ER121">
        <v>456.4</v>
      </c>
      <c r="ES121">
        <v>456.4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0</v>
      </c>
      <c r="FQ121">
        <v>0</v>
      </c>
      <c r="FR121">
        <f t="shared" si="86"/>
        <v>0</v>
      </c>
      <c r="FS121">
        <v>0</v>
      </c>
      <c r="FX121">
        <v>0</v>
      </c>
      <c r="FY121">
        <v>0</v>
      </c>
    </row>
    <row r="122" spans="1:181" ht="12.75">
      <c r="A122">
        <v>18</v>
      </c>
      <c r="B122">
        <v>1</v>
      </c>
      <c r="C122">
        <v>81</v>
      </c>
      <c r="E122" t="s">
        <v>191</v>
      </c>
      <c r="F122" t="s">
        <v>192</v>
      </c>
      <c r="G122" t="s">
        <v>193</v>
      </c>
      <c r="H122" t="s">
        <v>185</v>
      </c>
      <c r="I122">
        <f>I120*J122</f>
        <v>2</v>
      </c>
      <c r="J122">
        <v>1</v>
      </c>
      <c r="O122">
        <f t="shared" si="65"/>
        <v>286.18</v>
      </c>
      <c r="P122">
        <f t="shared" si="66"/>
        <v>286.18</v>
      </c>
      <c r="Q122">
        <f t="shared" si="67"/>
        <v>0</v>
      </c>
      <c r="R122">
        <f t="shared" si="68"/>
        <v>0</v>
      </c>
      <c r="S122">
        <f t="shared" si="69"/>
        <v>0</v>
      </c>
      <c r="T122">
        <f t="shared" si="70"/>
        <v>0</v>
      </c>
      <c r="U122">
        <f t="shared" si="71"/>
        <v>0</v>
      </c>
      <c r="V122">
        <f t="shared" si="72"/>
        <v>0</v>
      </c>
      <c r="W122">
        <f t="shared" si="73"/>
        <v>0</v>
      </c>
      <c r="X122">
        <f t="shared" si="74"/>
        <v>0</v>
      </c>
      <c r="Y122">
        <f t="shared" si="74"/>
        <v>0</v>
      </c>
      <c r="AA122">
        <v>0</v>
      </c>
      <c r="AB122">
        <f t="shared" si="75"/>
        <v>41</v>
      </c>
      <c r="AC122">
        <f t="shared" si="88"/>
        <v>41</v>
      </c>
      <c r="AD122">
        <f t="shared" si="88"/>
        <v>0</v>
      </c>
      <c r="AE122">
        <f t="shared" si="88"/>
        <v>0</v>
      </c>
      <c r="AF122">
        <f t="shared" si="88"/>
        <v>0</v>
      </c>
      <c r="AG122">
        <f t="shared" si="88"/>
        <v>0</v>
      </c>
      <c r="AH122">
        <f t="shared" si="88"/>
        <v>0</v>
      </c>
      <c r="AI122">
        <f t="shared" si="88"/>
        <v>0</v>
      </c>
      <c r="AJ122">
        <f t="shared" si="88"/>
        <v>0</v>
      </c>
      <c r="AK122">
        <v>41</v>
      </c>
      <c r="AL122">
        <v>41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3.49</v>
      </c>
      <c r="BH122">
        <v>3</v>
      </c>
      <c r="BI122">
        <v>1</v>
      </c>
      <c r="BJ122" t="s">
        <v>194</v>
      </c>
      <c r="BM122">
        <v>136</v>
      </c>
      <c r="BN122">
        <v>0</v>
      </c>
      <c r="BO122" t="s">
        <v>192</v>
      </c>
      <c r="BP122">
        <v>1</v>
      </c>
      <c r="BQ122">
        <v>30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0</v>
      </c>
      <c r="CA122">
        <v>0</v>
      </c>
      <c r="CF122">
        <v>0</v>
      </c>
      <c r="CG122">
        <v>0</v>
      </c>
      <c r="CM122">
        <v>0</v>
      </c>
      <c r="CO122">
        <v>0</v>
      </c>
      <c r="CP122">
        <f t="shared" si="76"/>
        <v>286.18</v>
      </c>
      <c r="CQ122">
        <f t="shared" si="77"/>
        <v>143.09</v>
      </c>
      <c r="CR122">
        <f t="shared" si="78"/>
        <v>0</v>
      </c>
      <c r="CS122">
        <f t="shared" si="79"/>
        <v>0</v>
      </c>
      <c r="CT122">
        <f t="shared" si="80"/>
        <v>0</v>
      </c>
      <c r="CU122">
        <f t="shared" si="81"/>
        <v>0</v>
      </c>
      <c r="CV122">
        <f t="shared" si="82"/>
        <v>0</v>
      </c>
      <c r="CW122">
        <f t="shared" si="83"/>
        <v>0</v>
      </c>
      <c r="CX122">
        <f t="shared" si="83"/>
        <v>0</v>
      </c>
      <c r="CY122">
        <f t="shared" si="84"/>
        <v>0</v>
      </c>
      <c r="CZ122">
        <f t="shared" si="85"/>
        <v>0</v>
      </c>
      <c r="DN122">
        <v>110</v>
      </c>
      <c r="DO122">
        <v>74</v>
      </c>
      <c r="DP122">
        <v>1.067</v>
      </c>
      <c r="DQ122">
        <v>1</v>
      </c>
      <c r="DR122">
        <v>1</v>
      </c>
      <c r="DS122">
        <v>1</v>
      </c>
      <c r="DT122">
        <v>1</v>
      </c>
      <c r="DU122">
        <v>1013</v>
      </c>
      <c r="DV122" t="s">
        <v>185</v>
      </c>
      <c r="DW122" t="s">
        <v>185</v>
      </c>
      <c r="DX122">
        <v>1</v>
      </c>
      <c r="EE122">
        <v>15470333</v>
      </c>
      <c r="EF122">
        <v>30</v>
      </c>
      <c r="EG122" t="s">
        <v>74</v>
      </c>
      <c r="EH122">
        <v>0</v>
      </c>
      <c r="EJ122">
        <v>1</v>
      </c>
      <c r="EK122">
        <v>136</v>
      </c>
      <c r="EL122" t="s">
        <v>176</v>
      </c>
      <c r="EM122" t="s">
        <v>177</v>
      </c>
      <c r="EQ122">
        <v>0</v>
      </c>
      <c r="ER122">
        <v>41</v>
      </c>
      <c r="ES122">
        <v>41</v>
      </c>
      <c r="ET122">
        <v>0</v>
      </c>
      <c r="EU122">
        <v>0</v>
      </c>
      <c r="EV122">
        <v>0</v>
      </c>
      <c r="EW122">
        <v>0</v>
      </c>
      <c r="EX122">
        <v>0</v>
      </c>
      <c r="EZ122">
        <v>0</v>
      </c>
      <c r="FQ122">
        <v>0</v>
      </c>
      <c r="FR122">
        <f t="shared" si="86"/>
        <v>0</v>
      </c>
      <c r="FS122">
        <v>0</v>
      </c>
      <c r="FX122">
        <v>0</v>
      </c>
      <c r="FY122">
        <v>0</v>
      </c>
    </row>
    <row r="123" spans="1:181" ht="12.75">
      <c r="A123">
        <v>18</v>
      </c>
      <c r="B123">
        <v>1</v>
      </c>
      <c r="C123">
        <v>82</v>
      </c>
      <c r="E123" t="s">
        <v>195</v>
      </c>
      <c r="F123" t="s">
        <v>196</v>
      </c>
      <c r="G123" t="s">
        <v>197</v>
      </c>
      <c r="H123" t="s">
        <v>174</v>
      </c>
      <c r="I123">
        <f>I120*J123</f>
        <v>2</v>
      </c>
      <c r="J123">
        <v>1</v>
      </c>
      <c r="O123">
        <f t="shared" si="65"/>
        <v>184.02</v>
      </c>
      <c r="P123">
        <f t="shared" si="66"/>
        <v>184.02</v>
      </c>
      <c r="Q123">
        <f t="shared" si="67"/>
        <v>0</v>
      </c>
      <c r="R123">
        <f t="shared" si="68"/>
        <v>0</v>
      </c>
      <c r="S123">
        <f t="shared" si="69"/>
        <v>0</v>
      </c>
      <c r="T123">
        <f t="shared" si="70"/>
        <v>0</v>
      </c>
      <c r="U123">
        <f t="shared" si="71"/>
        <v>0</v>
      </c>
      <c r="V123">
        <f t="shared" si="72"/>
        <v>0</v>
      </c>
      <c r="W123">
        <f t="shared" si="73"/>
        <v>0</v>
      </c>
      <c r="X123">
        <f t="shared" si="74"/>
        <v>0</v>
      </c>
      <c r="Y123">
        <f t="shared" si="74"/>
        <v>0</v>
      </c>
      <c r="AA123">
        <v>0</v>
      </c>
      <c r="AB123">
        <f t="shared" si="75"/>
        <v>44.45</v>
      </c>
      <c r="AC123">
        <f t="shared" si="88"/>
        <v>44.45</v>
      </c>
      <c r="AD123">
        <f t="shared" si="88"/>
        <v>0</v>
      </c>
      <c r="AE123">
        <f t="shared" si="88"/>
        <v>0</v>
      </c>
      <c r="AF123">
        <f t="shared" si="88"/>
        <v>0</v>
      </c>
      <c r="AG123">
        <f t="shared" si="88"/>
        <v>0</v>
      </c>
      <c r="AH123">
        <f t="shared" si="88"/>
        <v>0</v>
      </c>
      <c r="AI123">
        <f t="shared" si="88"/>
        <v>0</v>
      </c>
      <c r="AJ123">
        <f t="shared" si="88"/>
        <v>0</v>
      </c>
      <c r="AK123">
        <v>44.45</v>
      </c>
      <c r="AL123">
        <v>44.45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2.07</v>
      </c>
      <c r="BH123">
        <v>3</v>
      </c>
      <c r="BI123">
        <v>1</v>
      </c>
      <c r="BJ123" t="s">
        <v>198</v>
      </c>
      <c r="BM123">
        <v>136</v>
      </c>
      <c r="BN123">
        <v>0</v>
      </c>
      <c r="BO123" t="s">
        <v>196</v>
      </c>
      <c r="BP123">
        <v>1</v>
      </c>
      <c r="BQ123">
        <v>30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0</v>
      </c>
      <c r="CA123">
        <v>0</v>
      </c>
      <c r="CF123">
        <v>0</v>
      </c>
      <c r="CG123">
        <v>0</v>
      </c>
      <c r="CM123">
        <v>0</v>
      </c>
      <c r="CO123">
        <v>0</v>
      </c>
      <c r="CP123">
        <f t="shared" si="76"/>
        <v>184.02</v>
      </c>
      <c r="CQ123">
        <f t="shared" si="77"/>
        <v>92.0115</v>
      </c>
      <c r="CR123">
        <f t="shared" si="78"/>
        <v>0</v>
      </c>
      <c r="CS123">
        <f t="shared" si="79"/>
        <v>0</v>
      </c>
      <c r="CT123">
        <f t="shared" si="80"/>
        <v>0</v>
      </c>
      <c r="CU123">
        <f t="shared" si="81"/>
        <v>0</v>
      </c>
      <c r="CV123">
        <f t="shared" si="82"/>
        <v>0</v>
      </c>
      <c r="CW123">
        <f t="shared" si="83"/>
        <v>0</v>
      </c>
      <c r="CX123">
        <f t="shared" si="83"/>
        <v>0</v>
      </c>
      <c r="CY123">
        <f t="shared" si="84"/>
        <v>0</v>
      </c>
      <c r="CZ123">
        <f t="shared" si="85"/>
        <v>0</v>
      </c>
      <c r="DN123">
        <v>110</v>
      </c>
      <c r="DO123">
        <v>74</v>
      </c>
      <c r="DP123">
        <v>1.067</v>
      </c>
      <c r="DQ123">
        <v>1</v>
      </c>
      <c r="DR123">
        <v>1</v>
      </c>
      <c r="DS123">
        <v>1</v>
      </c>
      <c r="DT123">
        <v>1</v>
      </c>
      <c r="DU123">
        <v>1010</v>
      </c>
      <c r="DV123" t="s">
        <v>174</v>
      </c>
      <c r="DW123" t="s">
        <v>174</v>
      </c>
      <c r="DX123">
        <v>1</v>
      </c>
      <c r="EE123">
        <v>15470333</v>
      </c>
      <c r="EF123">
        <v>30</v>
      </c>
      <c r="EG123" t="s">
        <v>74</v>
      </c>
      <c r="EH123">
        <v>0</v>
      </c>
      <c r="EJ123">
        <v>1</v>
      </c>
      <c r="EK123">
        <v>136</v>
      </c>
      <c r="EL123" t="s">
        <v>176</v>
      </c>
      <c r="EM123" t="s">
        <v>177</v>
      </c>
      <c r="EQ123">
        <v>0</v>
      </c>
      <c r="ER123">
        <v>44.45</v>
      </c>
      <c r="ES123">
        <v>44.45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0</v>
      </c>
      <c r="FQ123">
        <v>0</v>
      </c>
      <c r="FR123">
        <f t="shared" si="86"/>
        <v>0</v>
      </c>
      <c r="FS123">
        <v>0</v>
      </c>
      <c r="FX123">
        <v>0</v>
      </c>
      <c r="FY123">
        <v>0</v>
      </c>
    </row>
    <row r="125" spans="1:43" ht="12.75">
      <c r="A125" s="2">
        <v>51</v>
      </c>
      <c r="B125" s="2">
        <f>B112</f>
        <v>1</v>
      </c>
      <c r="C125" s="2">
        <f>A112</f>
        <v>4</v>
      </c>
      <c r="D125" s="2">
        <f>ROW(A112)</f>
        <v>112</v>
      </c>
      <c r="E125" s="2"/>
      <c r="F125" s="2" t="str">
        <f>IF(F112&lt;&gt;"",F112,"")</f>
        <v>Новый раздел</v>
      </c>
      <c r="G125" s="2" t="str">
        <f>IF(G112&lt;&gt;"",G112,"")</f>
        <v>САНТЕХНИЧЕСКИЕ РАБОТЫ</v>
      </c>
      <c r="H125" s="2"/>
      <c r="I125" s="2"/>
      <c r="J125" s="2"/>
      <c r="K125" s="2"/>
      <c r="L125" s="2"/>
      <c r="M125" s="2"/>
      <c r="N125" s="2"/>
      <c r="O125" s="2">
        <f aca="true" t="shared" si="89" ref="O125:Y125">ROUND(AB125,2)</f>
        <v>25215.47</v>
      </c>
      <c r="P125" s="2">
        <f t="shared" si="89"/>
        <v>17000.96</v>
      </c>
      <c r="Q125" s="2">
        <f t="shared" si="89"/>
        <v>73.33</v>
      </c>
      <c r="R125" s="2">
        <f t="shared" si="89"/>
        <v>28.99</v>
      </c>
      <c r="S125" s="2">
        <f t="shared" si="89"/>
        <v>8141.18</v>
      </c>
      <c r="T125" s="2">
        <f t="shared" si="89"/>
        <v>0</v>
      </c>
      <c r="U125" s="2">
        <f t="shared" si="89"/>
        <v>52.59</v>
      </c>
      <c r="V125" s="2">
        <f t="shared" si="89"/>
        <v>0</v>
      </c>
      <c r="W125" s="2">
        <f t="shared" si="89"/>
        <v>0</v>
      </c>
      <c r="X125" s="2">
        <f t="shared" si="89"/>
        <v>6992.91</v>
      </c>
      <c r="Y125" s="2">
        <f t="shared" si="89"/>
        <v>3663.54</v>
      </c>
      <c r="Z125" s="2"/>
      <c r="AA125" s="2"/>
      <c r="AB125" s="2">
        <f>ROUND(SUMIF(AA116:AA123,"=0",O116:O123),2)</f>
        <v>25215.47</v>
      </c>
      <c r="AC125" s="2">
        <f>ROUND(SUMIF(AA116:AA123,"=0",P116:P123),2)</f>
        <v>17000.96</v>
      </c>
      <c r="AD125" s="2">
        <f>ROUND(SUMIF(AA116:AA123,"=0",Q116:Q123),2)</f>
        <v>73.33</v>
      </c>
      <c r="AE125" s="2">
        <f>ROUND(SUMIF(AA116:AA123,"=0",R116:R123),2)</f>
        <v>28.99</v>
      </c>
      <c r="AF125" s="2">
        <f>ROUND(SUMIF(AA116:AA123,"=0",S116:S123),2)</f>
        <v>8141.18</v>
      </c>
      <c r="AG125" s="2">
        <f>ROUND(SUMIF(AA116:AA123,"=0",T116:T123),2)</f>
        <v>0</v>
      </c>
      <c r="AH125" s="2">
        <f>ROUND(SUMIF(AA116:AA123,"=0",U116:U123),2)</f>
        <v>52.59</v>
      </c>
      <c r="AI125" s="2">
        <f>ROUND(SUMIF(AA116:AA123,"=0",V116:V123),2)</f>
        <v>0</v>
      </c>
      <c r="AJ125" s="2">
        <f>ROUND(SUMIF(AA116:AA123,"=0",W116:W123),2)</f>
        <v>0</v>
      </c>
      <c r="AK125" s="2">
        <f>ROUND(SUMIF(AA116:AA123,"=0",X116:X123),2)</f>
        <v>6992.91</v>
      </c>
      <c r="AL125" s="2">
        <f>ROUND(SUMIF(AA116:AA123,"=0",Y116:Y123),2)</f>
        <v>3663.54</v>
      </c>
      <c r="AM125" s="2"/>
      <c r="AN125" s="2">
        <f>ROUND(AO125,2)</f>
        <v>0</v>
      </c>
      <c r="AO125" s="2">
        <f>ROUND(SUMIF(AA116:AA123,"=0",FQ116:FQ123),2)</f>
        <v>0</v>
      </c>
      <c r="AP125" s="2">
        <f>ROUND(AQ125,2)</f>
        <v>0</v>
      </c>
      <c r="AQ125" s="2">
        <f>ROUND(SUM(FR116:FR123),2)</f>
        <v>0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201</v>
      </c>
      <c r="F127" s="3">
        <f>Source!O125</f>
        <v>25215.47</v>
      </c>
      <c r="G127" s="3" t="s">
        <v>41</v>
      </c>
      <c r="H127" s="3" t="s">
        <v>42</v>
      </c>
      <c r="I127" s="3"/>
      <c r="J127" s="3"/>
      <c r="K127" s="3">
        <v>-201</v>
      </c>
      <c r="L127" s="3">
        <v>1</v>
      </c>
      <c r="M127" s="3">
        <v>3</v>
      </c>
      <c r="N127" s="3" t="s">
        <v>4</v>
      </c>
    </row>
    <row r="128" spans="1:14" ht="12.75">
      <c r="A128" s="3">
        <v>50</v>
      </c>
      <c r="B128" s="3">
        <v>0</v>
      </c>
      <c r="C128" s="3">
        <v>0</v>
      </c>
      <c r="D128" s="3">
        <v>1</v>
      </c>
      <c r="E128" s="3">
        <v>202</v>
      </c>
      <c r="F128" s="3">
        <f>Source!P125</f>
        <v>17000.96</v>
      </c>
      <c r="G128" s="3" t="s">
        <v>43</v>
      </c>
      <c r="H128" s="3" t="s">
        <v>44</v>
      </c>
      <c r="I128" s="3"/>
      <c r="J128" s="3"/>
      <c r="K128" s="3">
        <v>-202</v>
      </c>
      <c r="L128" s="3">
        <v>2</v>
      </c>
      <c r="M128" s="3">
        <v>3</v>
      </c>
      <c r="N128" s="3" t="s">
        <v>4</v>
      </c>
    </row>
    <row r="129" spans="1:14" ht="12.75">
      <c r="A129" s="3">
        <v>50</v>
      </c>
      <c r="B129" s="3">
        <v>0</v>
      </c>
      <c r="C129" s="3">
        <v>0</v>
      </c>
      <c r="D129" s="3">
        <v>1</v>
      </c>
      <c r="E129" s="3">
        <v>222</v>
      </c>
      <c r="F129" s="3">
        <f>Source!AN125</f>
        <v>0</v>
      </c>
      <c r="G129" s="3" t="s">
        <v>45</v>
      </c>
      <c r="H129" s="3" t="s">
        <v>46</v>
      </c>
      <c r="I129" s="3"/>
      <c r="J129" s="3"/>
      <c r="K129" s="3">
        <v>-222</v>
      </c>
      <c r="L129" s="3">
        <v>3</v>
      </c>
      <c r="M129" s="3">
        <v>3</v>
      </c>
      <c r="N129" s="3" t="s">
        <v>4</v>
      </c>
    </row>
    <row r="130" spans="1:14" ht="12.75">
      <c r="A130" s="3">
        <v>50</v>
      </c>
      <c r="B130" s="3">
        <v>0</v>
      </c>
      <c r="C130" s="3">
        <v>0</v>
      </c>
      <c r="D130" s="3">
        <v>1</v>
      </c>
      <c r="E130" s="3">
        <v>216</v>
      </c>
      <c r="F130" s="3">
        <f>Source!AP125</f>
        <v>0</v>
      </c>
      <c r="G130" s="3" t="s">
        <v>47</v>
      </c>
      <c r="H130" s="3" t="s">
        <v>48</v>
      </c>
      <c r="I130" s="3"/>
      <c r="J130" s="3"/>
      <c r="K130" s="3">
        <v>-216</v>
      </c>
      <c r="L130" s="3">
        <v>4</v>
      </c>
      <c r="M130" s="3">
        <v>3</v>
      </c>
      <c r="N130" s="3" t="s">
        <v>4</v>
      </c>
    </row>
    <row r="131" spans="1:14" ht="12.75">
      <c r="A131" s="3">
        <v>50</v>
      </c>
      <c r="B131" s="3">
        <v>0</v>
      </c>
      <c r="C131" s="3">
        <v>0</v>
      </c>
      <c r="D131" s="3">
        <v>1</v>
      </c>
      <c r="E131" s="3">
        <v>203</v>
      </c>
      <c r="F131" s="3">
        <f>Source!Q125</f>
        <v>73.33</v>
      </c>
      <c r="G131" s="3" t="s">
        <v>49</v>
      </c>
      <c r="H131" s="3" t="s">
        <v>50</v>
      </c>
      <c r="I131" s="3"/>
      <c r="J131" s="3"/>
      <c r="K131" s="3">
        <v>-203</v>
      </c>
      <c r="L131" s="3">
        <v>5</v>
      </c>
      <c r="M131" s="3">
        <v>3</v>
      </c>
      <c r="N131" s="3" t="s">
        <v>4</v>
      </c>
    </row>
    <row r="132" spans="1:14" ht="12.75">
      <c r="A132" s="3">
        <v>50</v>
      </c>
      <c r="B132" s="3">
        <v>0</v>
      </c>
      <c r="C132" s="3">
        <v>0</v>
      </c>
      <c r="D132" s="3">
        <v>1</v>
      </c>
      <c r="E132" s="3">
        <v>204</v>
      </c>
      <c r="F132" s="3">
        <f>Source!R125</f>
        <v>28.99</v>
      </c>
      <c r="G132" s="3" t="s">
        <v>51</v>
      </c>
      <c r="H132" s="3" t="s">
        <v>52</v>
      </c>
      <c r="I132" s="3"/>
      <c r="J132" s="3"/>
      <c r="K132" s="3">
        <v>-204</v>
      </c>
      <c r="L132" s="3">
        <v>6</v>
      </c>
      <c r="M132" s="3">
        <v>3</v>
      </c>
      <c r="N132" s="3" t="s">
        <v>4</v>
      </c>
    </row>
    <row r="133" spans="1:14" ht="12.75">
      <c r="A133" s="3">
        <v>50</v>
      </c>
      <c r="B133" s="3">
        <v>0</v>
      </c>
      <c r="C133" s="3">
        <v>0</v>
      </c>
      <c r="D133" s="3">
        <v>1</v>
      </c>
      <c r="E133" s="3">
        <v>205</v>
      </c>
      <c r="F133" s="3">
        <f>Source!S125</f>
        <v>8141.18</v>
      </c>
      <c r="G133" s="3" t="s">
        <v>53</v>
      </c>
      <c r="H133" s="3" t="s">
        <v>54</v>
      </c>
      <c r="I133" s="3"/>
      <c r="J133" s="3"/>
      <c r="K133" s="3">
        <v>-205</v>
      </c>
      <c r="L133" s="3">
        <v>7</v>
      </c>
      <c r="M133" s="3">
        <v>3</v>
      </c>
      <c r="N133" s="3" t="s">
        <v>4</v>
      </c>
    </row>
    <row r="134" spans="1:14" ht="12.75">
      <c r="A134" s="3">
        <v>50</v>
      </c>
      <c r="B134" s="3">
        <v>0</v>
      </c>
      <c r="C134" s="3">
        <v>0</v>
      </c>
      <c r="D134" s="3">
        <v>1</v>
      </c>
      <c r="E134" s="3">
        <v>206</v>
      </c>
      <c r="F134" s="3">
        <f>Source!T125</f>
        <v>0</v>
      </c>
      <c r="G134" s="3" t="s">
        <v>55</v>
      </c>
      <c r="H134" s="3" t="s">
        <v>56</v>
      </c>
      <c r="I134" s="3"/>
      <c r="J134" s="3"/>
      <c r="K134" s="3">
        <v>-206</v>
      </c>
      <c r="L134" s="3">
        <v>8</v>
      </c>
      <c r="M134" s="3">
        <v>3</v>
      </c>
      <c r="N134" s="3" t="s">
        <v>4</v>
      </c>
    </row>
    <row r="135" spans="1:14" ht="12.75">
      <c r="A135" s="3">
        <v>50</v>
      </c>
      <c r="B135" s="3">
        <v>0</v>
      </c>
      <c r="C135" s="3">
        <v>0</v>
      </c>
      <c r="D135" s="3">
        <v>1</v>
      </c>
      <c r="E135" s="3">
        <v>207</v>
      </c>
      <c r="F135" s="3">
        <f>Source!U125</f>
        <v>52.59</v>
      </c>
      <c r="G135" s="3" t="s">
        <v>57</v>
      </c>
      <c r="H135" s="3" t="s">
        <v>58</v>
      </c>
      <c r="I135" s="3"/>
      <c r="J135" s="3"/>
      <c r="K135" s="3">
        <v>-207</v>
      </c>
      <c r="L135" s="3">
        <v>9</v>
      </c>
      <c r="M135" s="3">
        <v>3</v>
      </c>
      <c r="N135" s="3" t="s">
        <v>4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208</v>
      </c>
      <c r="F136" s="3">
        <f>Source!V125</f>
        <v>0</v>
      </c>
      <c r="G136" s="3" t="s">
        <v>59</v>
      </c>
      <c r="H136" s="3" t="s">
        <v>60</v>
      </c>
      <c r="I136" s="3"/>
      <c r="J136" s="3"/>
      <c r="K136" s="3">
        <v>-208</v>
      </c>
      <c r="L136" s="3">
        <v>10</v>
      </c>
      <c r="M136" s="3">
        <v>3</v>
      </c>
      <c r="N136" s="3" t="s">
        <v>4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209</v>
      </c>
      <c r="F137" s="3">
        <f>Source!W125</f>
        <v>0</v>
      </c>
      <c r="G137" s="3" t="s">
        <v>61</v>
      </c>
      <c r="H137" s="3" t="s">
        <v>62</v>
      </c>
      <c r="I137" s="3"/>
      <c r="J137" s="3"/>
      <c r="K137" s="3">
        <v>-209</v>
      </c>
      <c r="L137" s="3">
        <v>11</v>
      </c>
      <c r="M137" s="3">
        <v>3</v>
      </c>
      <c r="N137" s="3" t="s">
        <v>4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210</v>
      </c>
      <c r="F138" s="3">
        <f>Source!X125</f>
        <v>6992.91</v>
      </c>
      <c r="G138" s="3" t="s">
        <v>63</v>
      </c>
      <c r="H138" s="3" t="s">
        <v>64</v>
      </c>
      <c r="I138" s="3"/>
      <c r="J138" s="3"/>
      <c r="K138" s="3">
        <v>-210</v>
      </c>
      <c r="L138" s="3">
        <v>12</v>
      </c>
      <c r="M138" s="3">
        <v>3</v>
      </c>
      <c r="N138" s="3" t="s">
        <v>4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211</v>
      </c>
      <c r="F139" s="3">
        <f>Source!Y125</f>
        <v>3663.54</v>
      </c>
      <c r="G139" s="3" t="s">
        <v>65</v>
      </c>
      <c r="H139" s="3" t="s">
        <v>66</v>
      </c>
      <c r="I139" s="3"/>
      <c r="J139" s="3"/>
      <c r="K139" s="3">
        <v>-211</v>
      </c>
      <c r="L139" s="3">
        <v>13</v>
      </c>
      <c r="M139" s="3">
        <v>3</v>
      </c>
      <c r="N139" s="3" t="s">
        <v>4</v>
      </c>
    </row>
    <row r="140" ht="12.75">
      <c r="G140">
        <v>0</v>
      </c>
    </row>
    <row r="141" spans="1:67" ht="12.75">
      <c r="A141" s="1">
        <v>4</v>
      </c>
      <c r="B141" s="1">
        <v>1</v>
      </c>
      <c r="C141" s="1"/>
      <c r="D141" s="1">
        <f>ROW(A152)</f>
        <v>152</v>
      </c>
      <c r="E141" s="1"/>
      <c r="F141" s="1" t="s">
        <v>14</v>
      </c>
      <c r="G141" s="1" t="s">
        <v>199</v>
      </c>
      <c r="H141" s="1"/>
      <c r="I141" s="1"/>
      <c r="J141" s="1"/>
      <c r="K141" s="1"/>
      <c r="L141" s="1"/>
      <c r="M141" s="1"/>
      <c r="N141" s="1" t="s">
        <v>4</v>
      </c>
      <c r="O141" s="1"/>
      <c r="P141" s="1"/>
      <c r="Q141" s="1"/>
      <c r="R141" s="1" t="s">
        <v>4</v>
      </c>
      <c r="S141" s="1" t="s">
        <v>4</v>
      </c>
      <c r="T141" s="1" t="s">
        <v>4</v>
      </c>
      <c r="U141" s="1" t="s">
        <v>4</v>
      </c>
      <c r="V141" s="1"/>
      <c r="W141" s="1"/>
      <c r="X141" s="1">
        <v>0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>
        <v>0</v>
      </c>
      <c r="AM141" s="1"/>
      <c r="AN141" s="1"/>
      <c r="AO141" s="1" t="s">
        <v>4</v>
      </c>
      <c r="AP141" s="1" t="s">
        <v>4</v>
      </c>
      <c r="AQ141" s="1" t="s">
        <v>4</v>
      </c>
      <c r="AR141" s="1"/>
      <c r="AS141" s="1"/>
      <c r="AT141" s="1" t="s">
        <v>4</v>
      </c>
      <c r="AU141" s="1" t="s">
        <v>4</v>
      </c>
      <c r="AV141" s="1" t="s">
        <v>4</v>
      </c>
      <c r="AW141" s="1" t="s">
        <v>4</v>
      </c>
      <c r="AX141" s="1" t="s">
        <v>4</v>
      </c>
      <c r="AY141" s="1" t="s">
        <v>4</v>
      </c>
      <c r="AZ141" s="1" t="s">
        <v>4</v>
      </c>
      <c r="BA141" s="1" t="s">
        <v>4</v>
      </c>
      <c r="BB141" s="1" t="s">
        <v>4</v>
      </c>
      <c r="BC141" s="1" t="s">
        <v>4</v>
      </c>
      <c r="BD141" s="1" t="s">
        <v>4</v>
      </c>
      <c r="BE141" s="1" t="s">
        <v>200</v>
      </c>
      <c r="BF141" s="1">
        <v>0</v>
      </c>
      <c r="BG141" s="1">
        <v>0</v>
      </c>
      <c r="BH141" s="1" t="s">
        <v>4</v>
      </c>
      <c r="BI141" s="1" t="s">
        <v>4</v>
      </c>
      <c r="BJ141" s="1" t="s">
        <v>4</v>
      </c>
      <c r="BK141" s="1" t="s">
        <v>4</v>
      </c>
      <c r="BL141" s="1" t="s">
        <v>4</v>
      </c>
      <c r="BM141" s="1">
        <v>0</v>
      </c>
      <c r="BN141" s="1" t="s">
        <v>4</v>
      </c>
      <c r="BO141" s="1">
        <v>0</v>
      </c>
    </row>
    <row r="143" spans="1:43" ht="12.75">
      <c r="A143" s="2">
        <v>52</v>
      </c>
      <c r="B143" s="2">
        <f aca="true" t="shared" si="90" ref="B143:AQ143">B152</f>
        <v>1</v>
      </c>
      <c r="C143" s="2">
        <f t="shared" si="90"/>
        <v>4</v>
      </c>
      <c r="D143" s="2">
        <f t="shared" si="90"/>
        <v>141</v>
      </c>
      <c r="E143" s="2">
        <f t="shared" si="90"/>
        <v>0</v>
      </c>
      <c r="F143" s="2" t="str">
        <f t="shared" si="90"/>
        <v>Новый раздел</v>
      </c>
      <c r="G143" s="2" t="str">
        <f t="shared" si="90"/>
        <v>ОКНА</v>
      </c>
      <c r="H143" s="2">
        <f t="shared" si="90"/>
        <v>0</v>
      </c>
      <c r="I143" s="2">
        <f t="shared" si="90"/>
        <v>0</v>
      </c>
      <c r="J143" s="2">
        <f t="shared" si="90"/>
        <v>0</v>
      </c>
      <c r="K143" s="2">
        <f t="shared" si="90"/>
        <v>0</v>
      </c>
      <c r="L143" s="2">
        <f t="shared" si="90"/>
        <v>0</v>
      </c>
      <c r="M143" s="2">
        <f t="shared" si="90"/>
        <v>0</v>
      </c>
      <c r="N143" s="2">
        <f t="shared" si="90"/>
        <v>0</v>
      </c>
      <c r="O143" s="2">
        <f t="shared" si="90"/>
        <v>12063.09</v>
      </c>
      <c r="P143" s="2">
        <f t="shared" si="90"/>
        <v>9899.55</v>
      </c>
      <c r="Q143" s="2">
        <f t="shared" si="90"/>
        <v>85.57</v>
      </c>
      <c r="R143" s="2">
        <f t="shared" si="90"/>
        <v>34.29</v>
      </c>
      <c r="S143" s="2">
        <f t="shared" si="90"/>
        <v>2077.97</v>
      </c>
      <c r="T143" s="2">
        <f t="shared" si="90"/>
        <v>0</v>
      </c>
      <c r="U143" s="2">
        <f t="shared" si="90"/>
        <v>12.92</v>
      </c>
      <c r="V143" s="2">
        <f t="shared" si="90"/>
        <v>0</v>
      </c>
      <c r="W143" s="2">
        <f t="shared" si="90"/>
        <v>0</v>
      </c>
      <c r="X143" s="2">
        <f t="shared" si="90"/>
        <v>1600.04</v>
      </c>
      <c r="Y143" s="2">
        <f t="shared" si="90"/>
        <v>935.09</v>
      </c>
      <c r="Z143" s="2">
        <f t="shared" si="90"/>
        <v>0</v>
      </c>
      <c r="AA143" s="2">
        <f t="shared" si="90"/>
        <v>0</v>
      </c>
      <c r="AB143" s="2">
        <f t="shared" si="90"/>
        <v>12063.09</v>
      </c>
      <c r="AC143" s="2">
        <f t="shared" si="90"/>
        <v>9899.55</v>
      </c>
      <c r="AD143" s="2">
        <f t="shared" si="90"/>
        <v>85.57</v>
      </c>
      <c r="AE143" s="2">
        <f t="shared" si="90"/>
        <v>34.29</v>
      </c>
      <c r="AF143" s="2">
        <f t="shared" si="90"/>
        <v>2077.97</v>
      </c>
      <c r="AG143" s="2">
        <f t="shared" si="90"/>
        <v>0</v>
      </c>
      <c r="AH143" s="2">
        <f t="shared" si="90"/>
        <v>12.92</v>
      </c>
      <c r="AI143" s="2">
        <f t="shared" si="90"/>
        <v>0</v>
      </c>
      <c r="AJ143" s="2">
        <f t="shared" si="90"/>
        <v>0</v>
      </c>
      <c r="AK143" s="2">
        <f t="shared" si="90"/>
        <v>1600.04</v>
      </c>
      <c r="AL143" s="2">
        <f t="shared" si="90"/>
        <v>935.09</v>
      </c>
      <c r="AM143" s="2">
        <f t="shared" si="90"/>
        <v>0</v>
      </c>
      <c r="AN143" s="2">
        <f t="shared" si="90"/>
        <v>0</v>
      </c>
      <c r="AO143" s="2">
        <f t="shared" si="90"/>
        <v>0</v>
      </c>
      <c r="AP143" s="2">
        <f t="shared" si="90"/>
        <v>0</v>
      </c>
      <c r="AQ143" s="2">
        <f t="shared" si="90"/>
        <v>0</v>
      </c>
    </row>
    <row r="145" spans="1:181" ht="12.75">
      <c r="A145">
        <v>17</v>
      </c>
      <c r="B145">
        <v>1</v>
      </c>
      <c r="C145">
        <f>ROW(SmtRes!A85)</f>
        <v>85</v>
      </c>
      <c r="D145">
        <f>ROW(EtalonRes!A83)</f>
        <v>83</v>
      </c>
      <c r="E145" t="s">
        <v>17</v>
      </c>
      <c r="F145" t="s">
        <v>201</v>
      </c>
      <c r="G145" t="s">
        <v>202</v>
      </c>
      <c r="H145" t="s">
        <v>20</v>
      </c>
      <c r="I145">
        <v>0.0259</v>
      </c>
      <c r="J145">
        <v>0</v>
      </c>
      <c r="O145">
        <f aca="true" t="shared" si="91" ref="O145:O150">ROUND(CP145,2)</f>
        <v>537.95</v>
      </c>
      <c r="P145">
        <f aca="true" t="shared" si="92" ref="P145:P150">ROUND(CQ145*I145,2)</f>
        <v>0</v>
      </c>
      <c r="Q145">
        <f aca="true" t="shared" si="93" ref="Q145:Q150">ROUND(CR145*I145,2)</f>
        <v>0</v>
      </c>
      <c r="R145">
        <f aca="true" t="shared" si="94" ref="R145:R150">ROUND(CS145*I145,2)</f>
        <v>0</v>
      </c>
      <c r="S145">
        <f aca="true" t="shared" si="95" ref="S145:S150">ROUND(CT145*I145,2)</f>
        <v>537.95</v>
      </c>
      <c r="T145">
        <f aca="true" t="shared" si="96" ref="T145:T150">ROUND(CU145*I145,2)</f>
        <v>0</v>
      </c>
      <c r="U145">
        <f aca="true" t="shared" si="97" ref="U145:U150">CV145*I145</f>
        <v>4.109355642</v>
      </c>
      <c r="V145">
        <f aca="true" t="shared" si="98" ref="V145:V150">CW145*I145</f>
        <v>0</v>
      </c>
      <c r="W145">
        <f aca="true" t="shared" si="99" ref="W145:W150">ROUND(CX145*I145,2)</f>
        <v>0</v>
      </c>
      <c r="X145">
        <f aca="true" t="shared" si="100" ref="X145:Y150">ROUND(CY145,2)</f>
        <v>414.22</v>
      </c>
      <c r="Y145">
        <f t="shared" si="100"/>
        <v>242.08</v>
      </c>
      <c r="AA145">
        <v>0</v>
      </c>
      <c r="AB145">
        <f aca="true" t="shared" si="101" ref="AB145:AB150">(AC145+AD145+AF145)</f>
        <v>1606.32</v>
      </c>
      <c r="AC145">
        <f>(ES145)</f>
        <v>0</v>
      </c>
      <c r="AD145">
        <f>(ET145)</f>
        <v>0</v>
      </c>
      <c r="AE145">
        <f>(EU145)</f>
        <v>0</v>
      </c>
      <c r="AF145">
        <f>(EV145)</f>
        <v>1606.32</v>
      </c>
      <c r="AG145">
        <f>(AP145)</f>
        <v>0</v>
      </c>
      <c r="AH145">
        <f>(EW145)</f>
        <v>151.54</v>
      </c>
      <c r="AI145">
        <f>(EX145)</f>
        <v>0</v>
      </c>
      <c r="AJ145">
        <f>(AS145)</f>
        <v>0</v>
      </c>
      <c r="AK145">
        <v>1606.32</v>
      </c>
      <c r="AL145">
        <v>0</v>
      </c>
      <c r="AM145">
        <v>0</v>
      </c>
      <c r="AN145">
        <v>0</v>
      </c>
      <c r="AO145">
        <v>1606.32</v>
      </c>
      <c r="AP145">
        <v>0</v>
      </c>
      <c r="AQ145">
        <v>151.54</v>
      </c>
      <c r="AR145">
        <v>0</v>
      </c>
      <c r="AS145">
        <v>0</v>
      </c>
      <c r="AT145">
        <v>77</v>
      </c>
      <c r="AU145">
        <v>45</v>
      </c>
      <c r="AV145">
        <v>1.047</v>
      </c>
      <c r="AW145">
        <v>1</v>
      </c>
      <c r="AX145">
        <v>1</v>
      </c>
      <c r="AY145">
        <v>1</v>
      </c>
      <c r="AZ145">
        <v>12.35</v>
      </c>
      <c r="BA145">
        <v>12.35</v>
      </c>
      <c r="BB145">
        <v>1</v>
      </c>
      <c r="BC145">
        <v>1</v>
      </c>
      <c r="BH145">
        <v>0</v>
      </c>
      <c r="BI145">
        <v>1</v>
      </c>
      <c r="BJ145" t="s">
        <v>203</v>
      </c>
      <c r="BM145">
        <v>438</v>
      </c>
      <c r="BN145">
        <v>0</v>
      </c>
      <c r="BO145" t="s">
        <v>201</v>
      </c>
      <c r="BP145">
        <v>1</v>
      </c>
      <c r="BQ145">
        <v>60</v>
      </c>
      <c r="BR145">
        <v>0</v>
      </c>
      <c r="BS145">
        <v>12.35</v>
      </c>
      <c r="BT145">
        <v>1</v>
      </c>
      <c r="BU145">
        <v>1</v>
      </c>
      <c r="BV145">
        <v>1</v>
      </c>
      <c r="BW145">
        <v>1</v>
      </c>
      <c r="BX145">
        <v>1</v>
      </c>
      <c r="BZ145">
        <v>77</v>
      </c>
      <c r="CA145">
        <v>45</v>
      </c>
      <c r="CF145">
        <v>0</v>
      </c>
      <c r="CG145">
        <v>0</v>
      </c>
      <c r="CM145">
        <v>0</v>
      </c>
      <c r="CO145">
        <v>0</v>
      </c>
      <c r="CP145">
        <f aca="true" t="shared" si="102" ref="CP145:CP150">(P145+Q145+S145)</f>
        <v>537.95</v>
      </c>
      <c r="CQ145">
        <f aca="true" t="shared" si="103" ref="CQ145:CQ150">((AC145*AW145))*BC145</f>
        <v>0</v>
      </c>
      <c r="CR145">
        <f aca="true" t="shared" si="104" ref="CR145:CR150">((AD145*AV145))*BB145</f>
        <v>0</v>
      </c>
      <c r="CS145">
        <f aca="true" t="shared" si="105" ref="CS145:CS150">((AE145*AV145))*BS145</f>
        <v>0</v>
      </c>
      <c r="CT145">
        <f aca="true" t="shared" si="106" ref="CT145:CT150">((AF145*AV145))*BA145</f>
        <v>20770.440444</v>
      </c>
      <c r="CU145">
        <f aca="true" t="shared" si="107" ref="CU145:CU150">(AG145)*BT145</f>
        <v>0</v>
      </c>
      <c r="CV145">
        <f aca="true" t="shared" si="108" ref="CV145:CV150">((AH145*AV145))*BU145</f>
        <v>158.66237999999998</v>
      </c>
      <c r="CW145">
        <f aca="true" t="shared" si="109" ref="CW145:CX150">(AI145)*BV145</f>
        <v>0</v>
      </c>
      <c r="CX145">
        <f t="shared" si="109"/>
        <v>0</v>
      </c>
      <c r="CY145">
        <f aca="true" t="shared" si="110" ref="CY145:CY150">S145*(BZ145/100)</f>
        <v>414.22150000000005</v>
      </c>
      <c r="CZ145">
        <f aca="true" t="shared" si="111" ref="CZ145:CZ150">S145*(CA145/100)</f>
        <v>242.07750000000001</v>
      </c>
      <c r="DN145">
        <v>80</v>
      </c>
      <c r="DO145">
        <v>55</v>
      </c>
      <c r="DP145">
        <v>1.047</v>
      </c>
      <c r="DQ145">
        <v>1</v>
      </c>
      <c r="DR145">
        <v>1</v>
      </c>
      <c r="DS145">
        <v>1</v>
      </c>
      <c r="DT145">
        <v>1</v>
      </c>
      <c r="DU145">
        <v>1005</v>
      </c>
      <c r="DV145" t="s">
        <v>20</v>
      </c>
      <c r="DW145" t="s">
        <v>20</v>
      </c>
      <c r="DX145">
        <v>100</v>
      </c>
      <c r="EE145">
        <v>15470635</v>
      </c>
      <c r="EF145">
        <v>60</v>
      </c>
      <c r="EG145" t="s">
        <v>22</v>
      </c>
      <c r="EH145">
        <v>0</v>
      </c>
      <c r="EJ145">
        <v>1</v>
      </c>
      <c r="EK145">
        <v>438</v>
      </c>
      <c r="EL145" t="s">
        <v>204</v>
      </c>
      <c r="EM145" t="s">
        <v>205</v>
      </c>
      <c r="EQ145">
        <v>64</v>
      </c>
      <c r="ER145">
        <v>1606.32</v>
      </c>
      <c r="ES145">
        <v>0</v>
      </c>
      <c r="ET145">
        <v>0</v>
      </c>
      <c r="EU145">
        <v>0</v>
      </c>
      <c r="EV145">
        <v>1606.32</v>
      </c>
      <c r="EW145">
        <v>151.54</v>
      </c>
      <c r="EX145">
        <v>0</v>
      </c>
      <c r="EY145">
        <v>0</v>
      </c>
      <c r="EZ145">
        <v>0</v>
      </c>
      <c r="FQ145">
        <v>0</v>
      </c>
      <c r="FR145">
        <f aca="true" t="shared" si="112" ref="FR145:FR150">ROUND(IF(AND(AA145=0,BI145=3),P145,0),2)</f>
        <v>0</v>
      </c>
      <c r="FS145">
        <v>0</v>
      </c>
      <c r="FX145">
        <v>77</v>
      </c>
      <c r="FY145">
        <v>45</v>
      </c>
    </row>
    <row r="146" spans="1:181" ht="12.75">
      <c r="A146">
        <v>17</v>
      </c>
      <c r="B146">
        <v>1</v>
      </c>
      <c r="C146">
        <f>ROW(SmtRes!A93)</f>
        <v>93</v>
      </c>
      <c r="D146">
        <f>ROW(EtalonRes!A88)</f>
        <v>88</v>
      </c>
      <c r="E146" t="s">
        <v>34</v>
      </c>
      <c r="F146" t="s">
        <v>206</v>
      </c>
      <c r="G146" t="s">
        <v>207</v>
      </c>
      <c r="H146" t="s">
        <v>20</v>
      </c>
      <c r="I146">
        <v>0.0259</v>
      </c>
      <c r="J146">
        <v>0</v>
      </c>
      <c r="O146">
        <f t="shared" si="91"/>
        <v>1632.69</v>
      </c>
      <c r="P146">
        <f t="shared" si="92"/>
        <v>7.1</v>
      </c>
      <c r="Q146">
        <f t="shared" si="93"/>
        <v>85.57</v>
      </c>
      <c r="R146">
        <f t="shared" si="94"/>
        <v>34.29</v>
      </c>
      <c r="S146">
        <f t="shared" si="95"/>
        <v>1540.02</v>
      </c>
      <c r="T146">
        <f t="shared" si="96"/>
        <v>0</v>
      </c>
      <c r="U146">
        <f t="shared" si="97"/>
        <v>8.806352239999999</v>
      </c>
      <c r="V146">
        <f t="shared" si="98"/>
        <v>0</v>
      </c>
      <c r="W146">
        <f t="shared" si="99"/>
        <v>0</v>
      </c>
      <c r="X146">
        <f t="shared" si="100"/>
        <v>1185.82</v>
      </c>
      <c r="Y146">
        <f t="shared" si="100"/>
        <v>693.01</v>
      </c>
      <c r="AA146">
        <v>0</v>
      </c>
      <c r="AB146">
        <f t="shared" si="101"/>
        <v>5315.223</v>
      </c>
      <c r="AC146">
        <f>(ES146)</f>
        <v>60</v>
      </c>
      <c r="AD146">
        <f>((ET146*1.25))</f>
        <v>825.9749999999999</v>
      </c>
      <c r="AE146">
        <f>((EU146*1.25))</f>
        <v>98.625</v>
      </c>
      <c r="AF146">
        <f>((EV146*1.15))</f>
        <v>4429.248</v>
      </c>
      <c r="AG146">
        <f>(AP146)</f>
        <v>0</v>
      </c>
      <c r="AH146">
        <f>((EW146*1.15))</f>
        <v>312.79999999999995</v>
      </c>
      <c r="AI146">
        <f>((EX146*1.25))</f>
        <v>0</v>
      </c>
      <c r="AJ146">
        <f>(AS146)</f>
        <v>0</v>
      </c>
      <c r="AK146">
        <v>4572.3</v>
      </c>
      <c r="AL146">
        <v>60</v>
      </c>
      <c r="AM146">
        <v>660.78</v>
      </c>
      <c r="AN146">
        <v>78.9</v>
      </c>
      <c r="AO146">
        <v>3851.52</v>
      </c>
      <c r="AP146">
        <v>0</v>
      </c>
      <c r="AQ146">
        <v>272</v>
      </c>
      <c r="AR146">
        <v>0</v>
      </c>
      <c r="AS146">
        <v>0</v>
      </c>
      <c r="AT146">
        <v>77</v>
      </c>
      <c r="AU146">
        <v>45</v>
      </c>
      <c r="AV146">
        <v>1.087</v>
      </c>
      <c r="AW146">
        <v>1</v>
      </c>
      <c r="AX146">
        <v>1</v>
      </c>
      <c r="AY146">
        <v>1</v>
      </c>
      <c r="AZ146">
        <v>12.35</v>
      </c>
      <c r="BA146">
        <v>12.35</v>
      </c>
      <c r="BB146">
        <v>3.68</v>
      </c>
      <c r="BC146">
        <v>4.57</v>
      </c>
      <c r="BH146">
        <v>0</v>
      </c>
      <c r="BI146">
        <v>1</v>
      </c>
      <c r="BJ146" t="s">
        <v>208</v>
      </c>
      <c r="BM146">
        <v>1150</v>
      </c>
      <c r="BN146">
        <v>0</v>
      </c>
      <c r="BO146" t="s">
        <v>206</v>
      </c>
      <c r="BP146">
        <v>1</v>
      </c>
      <c r="BQ146">
        <v>30</v>
      </c>
      <c r="BR146">
        <v>0</v>
      </c>
      <c r="BS146">
        <v>12.35</v>
      </c>
      <c r="BT146">
        <v>1</v>
      </c>
      <c r="BU146">
        <v>1</v>
      </c>
      <c r="BV146">
        <v>1</v>
      </c>
      <c r="BW146">
        <v>1</v>
      </c>
      <c r="BX146">
        <v>1</v>
      </c>
      <c r="BZ146">
        <v>77</v>
      </c>
      <c r="CA146">
        <v>45</v>
      </c>
      <c r="CF146">
        <v>0</v>
      </c>
      <c r="CG146">
        <v>0</v>
      </c>
      <c r="CM146">
        <v>0</v>
      </c>
      <c r="CO146">
        <v>0</v>
      </c>
      <c r="CP146">
        <f t="shared" si="102"/>
        <v>1632.69</v>
      </c>
      <c r="CQ146">
        <f t="shared" si="103"/>
        <v>274.20000000000005</v>
      </c>
      <c r="CR146">
        <f t="shared" si="104"/>
        <v>3304.0321559999998</v>
      </c>
      <c r="CS146">
        <f t="shared" si="105"/>
        <v>1323.98638125</v>
      </c>
      <c r="CT146">
        <f t="shared" si="106"/>
        <v>59460.21831359999</v>
      </c>
      <c r="CU146">
        <f t="shared" si="107"/>
        <v>0</v>
      </c>
      <c r="CV146">
        <f t="shared" si="108"/>
        <v>340.01359999999994</v>
      </c>
      <c r="CW146">
        <f t="shared" si="109"/>
        <v>0</v>
      </c>
      <c r="CX146">
        <f t="shared" si="109"/>
        <v>0</v>
      </c>
      <c r="CY146">
        <f t="shared" si="110"/>
        <v>1185.8154</v>
      </c>
      <c r="CZ146">
        <f t="shared" si="111"/>
        <v>693.009</v>
      </c>
      <c r="DE146" t="s">
        <v>72</v>
      </c>
      <c r="DF146" t="s">
        <v>72</v>
      </c>
      <c r="DG146" t="s">
        <v>73</v>
      </c>
      <c r="DI146" t="s">
        <v>73</v>
      </c>
      <c r="DJ146" t="s">
        <v>72</v>
      </c>
      <c r="DN146">
        <v>105</v>
      </c>
      <c r="DO146">
        <v>70</v>
      </c>
      <c r="DP146">
        <v>1.047</v>
      </c>
      <c r="DQ146">
        <v>1</v>
      </c>
      <c r="DR146">
        <v>1</v>
      </c>
      <c r="DS146">
        <v>1</v>
      </c>
      <c r="DT146">
        <v>1</v>
      </c>
      <c r="DU146">
        <v>1005</v>
      </c>
      <c r="DV146" t="s">
        <v>20</v>
      </c>
      <c r="DW146" t="s">
        <v>20</v>
      </c>
      <c r="DX146">
        <v>100</v>
      </c>
      <c r="EE146">
        <v>15471347</v>
      </c>
      <c r="EF146">
        <v>30</v>
      </c>
      <c r="EG146" t="s">
        <v>74</v>
      </c>
      <c r="EH146">
        <v>0</v>
      </c>
      <c r="EJ146">
        <v>1</v>
      </c>
      <c r="EK146">
        <v>1150</v>
      </c>
      <c r="EL146" t="s">
        <v>209</v>
      </c>
      <c r="EM146" t="s">
        <v>210</v>
      </c>
      <c r="EQ146">
        <v>64</v>
      </c>
      <c r="ER146">
        <v>4572.3</v>
      </c>
      <c r="ES146">
        <v>60</v>
      </c>
      <c r="ET146">
        <v>660.78</v>
      </c>
      <c r="EU146">
        <v>78.9</v>
      </c>
      <c r="EV146">
        <v>3851.52</v>
      </c>
      <c r="EW146">
        <v>272</v>
      </c>
      <c r="EX146">
        <v>0</v>
      </c>
      <c r="EY146">
        <v>0</v>
      </c>
      <c r="EZ146">
        <v>0</v>
      </c>
      <c r="FQ146">
        <v>0</v>
      </c>
      <c r="FR146">
        <f t="shared" si="112"/>
        <v>0</v>
      </c>
      <c r="FS146">
        <v>0</v>
      </c>
      <c r="FX146">
        <v>77</v>
      </c>
      <c r="FY146">
        <v>45</v>
      </c>
    </row>
    <row r="147" spans="1:181" ht="12.75">
      <c r="A147">
        <v>18</v>
      </c>
      <c r="B147">
        <v>1</v>
      </c>
      <c r="C147">
        <v>91</v>
      </c>
      <c r="E147" t="s">
        <v>80</v>
      </c>
      <c r="F147" t="s">
        <v>211</v>
      </c>
      <c r="G147" t="s">
        <v>212</v>
      </c>
      <c r="H147" t="s">
        <v>37</v>
      </c>
      <c r="I147">
        <f>I146*J147</f>
        <v>0.382025</v>
      </c>
      <c r="J147">
        <v>14.75</v>
      </c>
      <c r="O147">
        <f t="shared" si="91"/>
        <v>7.1</v>
      </c>
      <c r="P147">
        <f t="shared" si="92"/>
        <v>7.1</v>
      </c>
      <c r="Q147">
        <f t="shared" si="93"/>
        <v>0</v>
      </c>
      <c r="R147">
        <f t="shared" si="94"/>
        <v>0</v>
      </c>
      <c r="S147">
        <f t="shared" si="95"/>
        <v>0</v>
      </c>
      <c r="T147">
        <f t="shared" si="96"/>
        <v>0</v>
      </c>
      <c r="U147">
        <f t="shared" si="97"/>
        <v>0</v>
      </c>
      <c r="V147">
        <f t="shared" si="98"/>
        <v>0</v>
      </c>
      <c r="W147">
        <f t="shared" si="99"/>
        <v>0</v>
      </c>
      <c r="X147">
        <f t="shared" si="100"/>
        <v>0</v>
      </c>
      <c r="Y147">
        <f t="shared" si="100"/>
        <v>0</v>
      </c>
      <c r="AA147">
        <v>0</v>
      </c>
      <c r="AB147">
        <f t="shared" si="101"/>
        <v>14.75</v>
      </c>
      <c r="AC147">
        <f aca="true" t="shared" si="113" ref="AC147:AJ149">AL147</f>
        <v>14.75</v>
      </c>
      <c r="AD147">
        <f t="shared" si="113"/>
        <v>0</v>
      </c>
      <c r="AE147">
        <f t="shared" si="113"/>
        <v>0</v>
      </c>
      <c r="AF147">
        <f t="shared" si="113"/>
        <v>0</v>
      </c>
      <c r="AG147">
        <f t="shared" si="113"/>
        <v>0</v>
      </c>
      <c r="AH147">
        <f t="shared" si="113"/>
        <v>0</v>
      </c>
      <c r="AI147">
        <f t="shared" si="113"/>
        <v>0</v>
      </c>
      <c r="AJ147">
        <f t="shared" si="113"/>
        <v>0</v>
      </c>
      <c r="AK147">
        <v>14.75</v>
      </c>
      <c r="AL147">
        <v>14.75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1</v>
      </c>
      <c r="BC147">
        <v>1.26</v>
      </c>
      <c r="BH147">
        <v>3</v>
      </c>
      <c r="BI147">
        <v>1</v>
      </c>
      <c r="BJ147" t="s">
        <v>213</v>
      </c>
      <c r="BM147">
        <v>1150</v>
      </c>
      <c r="BN147">
        <v>0</v>
      </c>
      <c r="BO147" t="s">
        <v>211</v>
      </c>
      <c r="BP147">
        <v>1</v>
      </c>
      <c r="BQ147">
        <v>30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Z147">
        <v>0</v>
      </c>
      <c r="CA147">
        <v>0</v>
      </c>
      <c r="CF147">
        <v>0</v>
      </c>
      <c r="CG147">
        <v>0</v>
      </c>
      <c r="CM147">
        <v>0</v>
      </c>
      <c r="CO147">
        <v>0</v>
      </c>
      <c r="CP147">
        <f t="shared" si="102"/>
        <v>7.1</v>
      </c>
      <c r="CQ147">
        <f t="shared" si="103"/>
        <v>18.585</v>
      </c>
      <c r="CR147">
        <f t="shared" si="104"/>
        <v>0</v>
      </c>
      <c r="CS147">
        <f t="shared" si="105"/>
        <v>0</v>
      </c>
      <c r="CT147">
        <f t="shared" si="106"/>
        <v>0</v>
      </c>
      <c r="CU147">
        <f t="shared" si="107"/>
        <v>0</v>
      </c>
      <c r="CV147">
        <f t="shared" si="108"/>
        <v>0</v>
      </c>
      <c r="CW147">
        <f t="shared" si="109"/>
        <v>0</v>
      </c>
      <c r="CX147">
        <f t="shared" si="109"/>
        <v>0</v>
      </c>
      <c r="CY147">
        <f t="shared" si="110"/>
        <v>0</v>
      </c>
      <c r="CZ147">
        <f t="shared" si="111"/>
        <v>0</v>
      </c>
      <c r="DN147">
        <v>105</v>
      </c>
      <c r="DO147">
        <v>70</v>
      </c>
      <c r="DP147">
        <v>1.047</v>
      </c>
      <c r="DQ147">
        <v>1</v>
      </c>
      <c r="DR147">
        <v>1</v>
      </c>
      <c r="DS147">
        <v>1</v>
      </c>
      <c r="DT147">
        <v>1</v>
      </c>
      <c r="DU147">
        <v>1003</v>
      </c>
      <c r="DV147" t="s">
        <v>37</v>
      </c>
      <c r="DW147" t="s">
        <v>37</v>
      </c>
      <c r="DX147">
        <v>1</v>
      </c>
      <c r="EE147">
        <v>15471347</v>
      </c>
      <c r="EF147">
        <v>30</v>
      </c>
      <c r="EG147" t="s">
        <v>74</v>
      </c>
      <c r="EH147">
        <v>0</v>
      </c>
      <c r="EJ147">
        <v>1</v>
      </c>
      <c r="EK147">
        <v>1150</v>
      </c>
      <c r="EL147" t="s">
        <v>209</v>
      </c>
      <c r="EM147" t="s">
        <v>210</v>
      </c>
      <c r="EQ147">
        <v>0</v>
      </c>
      <c r="ER147">
        <v>14.75</v>
      </c>
      <c r="ES147">
        <v>14.75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0</v>
      </c>
      <c r="FQ147">
        <v>0</v>
      </c>
      <c r="FR147">
        <f t="shared" si="112"/>
        <v>0</v>
      </c>
      <c r="FS147">
        <v>0</v>
      </c>
      <c r="FX147">
        <v>0</v>
      </c>
      <c r="FY147">
        <v>0</v>
      </c>
    </row>
    <row r="148" spans="1:181" ht="12.75">
      <c r="A148">
        <v>18</v>
      </c>
      <c r="B148">
        <v>1</v>
      </c>
      <c r="C148">
        <v>90</v>
      </c>
      <c r="E148" t="s">
        <v>81</v>
      </c>
      <c r="F148" t="s">
        <v>214</v>
      </c>
      <c r="G148" t="s">
        <v>215</v>
      </c>
      <c r="H148" t="s">
        <v>37</v>
      </c>
      <c r="I148">
        <f>I146*J148</f>
        <v>0.387982</v>
      </c>
      <c r="J148">
        <v>14.98</v>
      </c>
      <c r="O148">
        <f t="shared" si="91"/>
        <v>7.21</v>
      </c>
      <c r="P148">
        <f t="shared" si="92"/>
        <v>7.21</v>
      </c>
      <c r="Q148">
        <f t="shared" si="93"/>
        <v>0</v>
      </c>
      <c r="R148">
        <f t="shared" si="94"/>
        <v>0</v>
      </c>
      <c r="S148">
        <f t="shared" si="95"/>
        <v>0</v>
      </c>
      <c r="T148">
        <f t="shared" si="96"/>
        <v>0</v>
      </c>
      <c r="U148">
        <f t="shared" si="97"/>
        <v>0</v>
      </c>
      <c r="V148">
        <f t="shared" si="98"/>
        <v>0</v>
      </c>
      <c r="W148">
        <f t="shared" si="99"/>
        <v>0</v>
      </c>
      <c r="X148">
        <f t="shared" si="100"/>
        <v>0</v>
      </c>
      <c r="Y148">
        <f t="shared" si="100"/>
        <v>0</v>
      </c>
      <c r="AA148">
        <v>0</v>
      </c>
      <c r="AB148">
        <f t="shared" si="101"/>
        <v>14.98</v>
      </c>
      <c r="AC148">
        <f t="shared" si="113"/>
        <v>14.98</v>
      </c>
      <c r="AD148">
        <f t="shared" si="113"/>
        <v>0</v>
      </c>
      <c r="AE148">
        <f t="shared" si="113"/>
        <v>0</v>
      </c>
      <c r="AF148">
        <f t="shared" si="113"/>
        <v>0</v>
      </c>
      <c r="AG148">
        <f t="shared" si="113"/>
        <v>0</v>
      </c>
      <c r="AH148">
        <f t="shared" si="113"/>
        <v>0</v>
      </c>
      <c r="AI148">
        <f t="shared" si="113"/>
        <v>0</v>
      </c>
      <c r="AJ148">
        <f t="shared" si="113"/>
        <v>0</v>
      </c>
      <c r="AK148">
        <v>14.98</v>
      </c>
      <c r="AL148">
        <v>14.98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1.24</v>
      </c>
      <c r="BH148">
        <v>3</v>
      </c>
      <c r="BI148">
        <v>1</v>
      </c>
      <c r="BJ148" t="s">
        <v>216</v>
      </c>
      <c r="BM148">
        <v>1150</v>
      </c>
      <c r="BN148">
        <v>0</v>
      </c>
      <c r="BO148" t="s">
        <v>214</v>
      </c>
      <c r="BP148">
        <v>1</v>
      </c>
      <c r="BQ148">
        <v>30</v>
      </c>
      <c r="BR148">
        <v>0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Z148">
        <v>0</v>
      </c>
      <c r="CA148">
        <v>0</v>
      </c>
      <c r="CF148">
        <v>0</v>
      </c>
      <c r="CG148">
        <v>0</v>
      </c>
      <c r="CM148">
        <v>0</v>
      </c>
      <c r="CO148">
        <v>0</v>
      </c>
      <c r="CP148">
        <f t="shared" si="102"/>
        <v>7.21</v>
      </c>
      <c r="CQ148">
        <f t="shared" si="103"/>
        <v>18.5752</v>
      </c>
      <c r="CR148">
        <f t="shared" si="104"/>
        <v>0</v>
      </c>
      <c r="CS148">
        <f t="shared" si="105"/>
        <v>0</v>
      </c>
      <c r="CT148">
        <f t="shared" si="106"/>
        <v>0</v>
      </c>
      <c r="CU148">
        <f t="shared" si="107"/>
        <v>0</v>
      </c>
      <c r="CV148">
        <f t="shared" si="108"/>
        <v>0</v>
      </c>
      <c r="CW148">
        <f t="shared" si="109"/>
        <v>0</v>
      </c>
      <c r="CX148">
        <f t="shared" si="109"/>
        <v>0</v>
      </c>
      <c r="CY148">
        <f t="shared" si="110"/>
        <v>0</v>
      </c>
      <c r="CZ148">
        <f t="shared" si="111"/>
        <v>0</v>
      </c>
      <c r="DN148">
        <v>105</v>
      </c>
      <c r="DO148">
        <v>70</v>
      </c>
      <c r="DP148">
        <v>1.047</v>
      </c>
      <c r="DQ148">
        <v>1</v>
      </c>
      <c r="DR148">
        <v>1</v>
      </c>
      <c r="DS148">
        <v>1</v>
      </c>
      <c r="DT148">
        <v>1</v>
      </c>
      <c r="DU148">
        <v>1003</v>
      </c>
      <c r="DV148" t="s">
        <v>37</v>
      </c>
      <c r="DW148" t="s">
        <v>37</v>
      </c>
      <c r="DX148">
        <v>1</v>
      </c>
      <c r="EE148">
        <v>15471347</v>
      </c>
      <c r="EF148">
        <v>30</v>
      </c>
      <c r="EG148" t="s">
        <v>74</v>
      </c>
      <c r="EH148">
        <v>0</v>
      </c>
      <c r="EJ148">
        <v>1</v>
      </c>
      <c r="EK148">
        <v>1150</v>
      </c>
      <c r="EL148" t="s">
        <v>209</v>
      </c>
      <c r="EM148" t="s">
        <v>210</v>
      </c>
      <c r="EQ148">
        <v>0</v>
      </c>
      <c r="ER148">
        <v>14.98</v>
      </c>
      <c r="ES148">
        <v>14.98</v>
      </c>
      <c r="ET148">
        <v>0</v>
      </c>
      <c r="EU148">
        <v>0</v>
      </c>
      <c r="EV148">
        <v>0</v>
      </c>
      <c r="EW148">
        <v>0</v>
      </c>
      <c r="EX148">
        <v>0</v>
      </c>
      <c r="EZ148">
        <v>0</v>
      </c>
      <c r="FQ148">
        <v>0</v>
      </c>
      <c r="FR148">
        <f t="shared" si="112"/>
        <v>0</v>
      </c>
      <c r="FS148">
        <v>0</v>
      </c>
      <c r="FX148">
        <v>0</v>
      </c>
      <c r="FY148">
        <v>0</v>
      </c>
    </row>
    <row r="149" spans="1:181" ht="12.75">
      <c r="A149">
        <v>18</v>
      </c>
      <c r="B149">
        <v>1</v>
      </c>
      <c r="C149">
        <v>92</v>
      </c>
      <c r="E149" t="s">
        <v>217</v>
      </c>
      <c r="F149" t="s">
        <v>218</v>
      </c>
      <c r="G149" t="s">
        <v>219</v>
      </c>
      <c r="H149" t="s">
        <v>37</v>
      </c>
      <c r="I149">
        <f>I146*J149</f>
        <v>0.167832</v>
      </c>
      <c r="J149">
        <v>6.48</v>
      </c>
      <c r="O149">
        <f t="shared" si="91"/>
        <v>1.02</v>
      </c>
      <c r="P149">
        <f t="shared" si="92"/>
        <v>1.02</v>
      </c>
      <c r="Q149">
        <f t="shared" si="93"/>
        <v>0</v>
      </c>
      <c r="R149">
        <f t="shared" si="94"/>
        <v>0</v>
      </c>
      <c r="S149">
        <f t="shared" si="95"/>
        <v>0</v>
      </c>
      <c r="T149">
        <f t="shared" si="96"/>
        <v>0</v>
      </c>
      <c r="U149">
        <f t="shared" si="97"/>
        <v>0</v>
      </c>
      <c r="V149">
        <f t="shared" si="98"/>
        <v>0</v>
      </c>
      <c r="W149">
        <f t="shared" si="99"/>
        <v>0</v>
      </c>
      <c r="X149">
        <f t="shared" si="100"/>
        <v>0</v>
      </c>
      <c r="Y149">
        <f t="shared" si="100"/>
        <v>0</v>
      </c>
      <c r="AA149">
        <v>0</v>
      </c>
      <c r="AB149">
        <f t="shared" si="101"/>
        <v>6.48</v>
      </c>
      <c r="AC149">
        <f t="shared" si="113"/>
        <v>6.48</v>
      </c>
      <c r="AD149">
        <f t="shared" si="113"/>
        <v>0</v>
      </c>
      <c r="AE149">
        <f t="shared" si="113"/>
        <v>0</v>
      </c>
      <c r="AF149">
        <f t="shared" si="113"/>
        <v>0</v>
      </c>
      <c r="AG149">
        <f t="shared" si="113"/>
        <v>0</v>
      </c>
      <c r="AH149">
        <f t="shared" si="113"/>
        <v>0</v>
      </c>
      <c r="AI149">
        <f t="shared" si="113"/>
        <v>0</v>
      </c>
      <c r="AJ149">
        <f t="shared" si="113"/>
        <v>0</v>
      </c>
      <c r="AK149">
        <v>6.48</v>
      </c>
      <c r="AL149">
        <v>6.48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0.94</v>
      </c>
      <c r="BH149">
        <v>3</v>
      </c>
      <c r="BI149">
        <v>1</v>
      </c>
      <c r="BJ149" t="s">
        <v>220</v>
      </c>
      <c r="BM149">
        <v>1150</v>
      </c>
      <c r="BN149">
        <v>0</v>
      </c>
      <c r="BO149" t="s">
        <v>218</v>
      </c>
      <c r="BP149">
        <v>1</v>
      </c>
      <c r="BQ149">
        <v>30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Z149">
        <v>0</v>
      </c>
      <c r="CA149">
        <v>0</v>
      </c>
      <c r="CF149">
        <v>0</v>
      </c>
      <c r="CG149">
        <v>0</v>
      </c>
      <c r="CM149">
        <v>0</v>
      </c>
      <c r="CO149">
        <v>0</v>
      </c>
      <c r="CP149">
        <f t="shared" si="102"/>
        <v>1.02</v>
      </c>
      <c r="CQ149">
        <f t="shared" si="103"/>
        <v>6.0912</v>
      </c>
      <c r="CR149">
        <f t="shared" si="104"/>
        <v>0</v>
      </c>
      <c r="CS149">
        <f t="shared" si="105"/>
        <v>0</v>
      </c>
      <c r="CT149">
        <f t="shared" si="106"/>
        <v>0</v>
      </c>
      <c r="CU149">
        <f t="shared" si="107"/>
        <v>0</v>
      </c>
      <c r="CV149">
        <f t="shared" si="108"/>
        <v>0</v>
      </c>
      <c r="CW149">
        <f t="shared" si="109"/>
        <v>0</v>
      </c>
      <c r="CX149">
        <f t="shared" si="109"/>
        <v>0</v>
      </c>
      <c r="CY149">
        <f t="shared" si="110"/>
        <v>0</v>
      </c>
      <c r="CZ149">
        <f t="shared" si="111"/>
        <v>0</v>
      </c>
      <c r="DN149">
        <v>105</v>
      </c>
      <c r="DO149">
        <v>70</v>
      </c>
      <c r="DP149">
        <v>1.047</v>
      </c>
      <c r="DQ149">
        <v>1</v>
      </c>
      <c r="DR149">
        <v>1</v>
      </c>
      <c r="DS149">
        <v>1</v>
      </c>
      <c r="DT149">
        <v>1</v>
      </c>
      <c r="DU149">
        <v>1003</v>
      </c>
      <c r="DV149" t="s">
        <v>37</v>
      </c>
      <c r="DW149" t="s">
        <v>37</v>
      </c>
      <c r="DX149">
        <v>1</v>
      </c>
      <c r="EE149">
        <v>15471347</v>
      </c>
      <c r="EF149">
        <v>30</v>
      </c>
      <c r="EG149" t="s">
        <v>74</v>
      </c>
      <c r="EH149">
        <v>0</v>
      </c>
      <c r="EJ149">
        <v>1</v>
      </c>
      <c r="EK149">
        <v>1150</v>
      </c>
      <c r="EL149" t="s">
        <v>209</v>
      </c>
      <c r="EM149" t="s">
        <v>210</v>
      </c>
      <c r="EQ149">
        <v>0</v>
      </c>
      <c r="ER149">
        <v>6.48</v>
      </c>
      <c r="ES149">
        <v>6.48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0</v>
      </c>
      <c r="FQ149">
        <v>0</v>
      </c>
      <c r="FR149">
        <f t="shared" si="112"/>
        <v>0</v>
      </c>
      <c r="FS149">
        <v>0</v>
      </c>
      <c r="FX149">
        <v>0</v>
      </c>
      <c r="FY149">
        <v>0</v>
      </c>
    </row>
    <row r="150" spans="1:181" ht="12.75">
      <c r="A150">
        <v>17</v>
      </c>
      <c r="B150">
        <v>1</v>
      </c>
      <c r="E150" t="s">
        <v>82</v>
      </c>
      <c r="F150" t="s">
        <v>149</v>
      </c>
      <c r="G150" t="s">
        <v>221</v>
      </c>
      <c r="H150" t="s">
        <v>91</v>
      </c>
      <c r="I150">
        <v>2.59</v>
      </c>
      <c r="J150">
        <v>0</v>
      </c>
      <c r="O150">
        <f t="shared" si="91"/>
        <v>9877.12</v>
      </c>
      <c r="P150">
        <f t="shared" si="92"/>
        <v>9877.12</v>
      </c>
      <c r="Q150">
        <f t="shared" si="93"/>
        <v>0</v>
      </c>
      <c r="R150">
        <f t="shared" si="94"/>
        <v>0</v>
      </c>
      <c r="S150">
        <f t="shared" si="95"/>
        <v>0</v>
      </c>
      <c r="T150">
        <f t="shared" si="96"/>
        <v>0</v>
      </c>
      <c r="U150">
        <f t="shared" si="97"/>
        <v>0</v>
      </c>
      <c r="V150">
        <f t="shared" si="98"/>
        <v>0</v>
      </c>
      <c r="W150">
        <f t="shared" si="99"/>
        <v>0</v>
      </c>
      <c r="X150">
        <f t="shared" si="100"/>
        <v>0</v>
      </c>
      <c r="Y150">
        <f t="shared" si="100"/>
        <v>0</v>
      </c>
      <c r="AA150">
        <v>0</v>
      </c>
      <c r="AB150">
        <f t="shared" si="101"/>
        <v>3813.5593220338983</v>
      </c>
      <c r="AC150">
        <f>((ES150/1.18))</f>
        <v>3813.5593220338983</v>
      </c>
      <c r="AD150">
        <f>(ET150)</f>
        <v>0</v>
      </c>
      <c r="AE150">
        <f>(EU150)</f>
        <v>0</v>
      </c>
      <c r="AF150">
        <f>(EV150)</f>
        <v>0</v>
      </c>
      <c r="AG150">
        <f>(AP150)</f>
        <v>0</v>
      </c>
      <c r="AH150">
        <f>(EW150)</f>
        <v>0</v>
      </c>
      <c r="AI150">
        <f>(EX150)</f>
        <v>0</v>
      </c>
      <c r="AJ150">
        <f>(AS150)</f>
        <v>0</v>
      </c>
      <c r="AK150">
        <v>4500</v>
      </c>
      <c r="AL150">
        <v>4500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1</v>
      </c>
      <c r="BC150">
        <v>1</v>
      </c>
      <c r="BH150">
        <v>3</v>
      </c>
      <c r="BI150">
        <v>4</v>
      </c>
      <c r="BM150">
        <v>0</v>
      </c>
      <c r="BN150">
        <v>0</v>
      </c>
      <c r="BP150">
        <v>0</v>
      </c>
      <c r="BQ150">
        <v>0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Z150">
        <v>0</v>
      </c>
      <c r="CA150">
        <v>0</v>
      </c>
      <c r="CF150">
        <v>0</v>
      </c>
      <c r="CG150">
        <v>0</v>
      </c>
      <c r="CM150">
        <v>0</v>
      </c>
      <c r="CO150">
        <v>0</v>
      </c>
      <c r="CP150">
        <f t="shared" si="102"/>
        <v>9877.12</v>
      </c>
      <c r="CQ150">
        <f t="shared" si="103"/>
        <v>3813.5593220338983</v>
      </c>
      <c r="CR150">
        <f t="shared" si="104"/>
        <v>0</v>
      </c>
      <c r="CS150">
        <f t="shared" si="105"/>
        <v>0</v>
      </c>
      <c r="CT150">
        <f t="shared" si="106"/>
        <v>0</v>
      </c>
      <c r="CU150">
        <f t="shared" si="107"/>
        <v>0</v>
      </c>
      <c r="CV150">
        <f t="shared" si="108"/>
        <v>0</v>
      </c>
      <c r="CW150">
        <f t="shared" si="109"/>
        <v>0</v>
      </c>
      <c r="CX150">
        <f t="shared" si="109"/>
        <v>0</v>
      </c>
      <c r="CY150">
        <f t="shared" si="110"/>
        <v>0</v>
      </c>
      <c r="CZ150">
        <f t="shared" si="111"/>
        <v>0</v>
      </c>
      <c r="DD150" t="s">
        <v>151</v>
      </c>
      <c r="DN150">
        <v>0</v>
      </c>
      <c r="DO150">
        <v>0</v>
      </c>
      <c r="DP150">
        <v>1</v>
      </c>
      <c r="DQ150">
        <v>1</v>
      </c>
      <c r="DR150">
        <v>1</v>
      </c>
      <c r="DS150">
        <v>1</v>
      </c>
      <c r="DT150">
        <v>1</v>
      </c>
      <c r="DU150">
        <v>1005</v>
      </c>
      <c r="DV150" t="s">
        <v>91</v>
      </c>
      <c r="DW150" t="s">
        <v>91</v>
      </c>
      <c r="DX150">
        <v>1</v>
      </c>
      <c r="EE150">
        <v>15470197</v>
      </c>
      <c r="EF150">
        <v>0</v>
      </c>
      <c r="EH150">
        <v>0</v>
      </c>
      <c r="EJ150">
        <v>4</v>
      </c>
      <c r="EK150">
        <v>0</v>
      </c>
      <c r="EL150" t="s">
        <v>152</v>
      </c>
      <c r="EM150" t="s">
        <v>153</v>
      </c>
      <c r="EQ150">
        <v>0</v>
      </c>
      <c r="ER150">
        <v>0</v>
      </c>
      <c r="ES150">
        <v>4500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Q150">
        <v>0</v>
      </c>
      <c r="FR150">
        <f t="shared" si="112"/>
        <v>0</v>
      </c>
      <c r="FS150">
        <v>0</v>
      </c>
      <c r="FX150">
        <v>0</v>
      </c>
      <c r="FY150">
        <v>0</v>
      </c>
    </row>
    <row r="152" spans="1:43" ht="12.75">
      <c r="A152" s="2">
        <v>51</v>
      </c>
      <c r="B152" s="2">
        <f>B141</f>
        <v>1</v>
      </c>
      <c r="C152" s="2">
        <f>A141</f>
        <v>4</v>
      </c>
      <c r="D152" s="2">
        <f>ROW(A141)</f>
        <v>141</v>
      </c>
      <c r="E152" s="2"/>
      <c r="F152" s="2" t="str">
        <f>IF(F141&lt;&gt;"",F141,"")</f>
        <v>Новый раздел</v>
      </c>
      <c r="G152" s="2" t="str">
        <f>IF(G141&lt;&gt;"",G141,"")</f>
        <v>ОКНА</v>
      </c>
      <c r="H152" s="2"/>
      <c r="I152" s="2"/>
      <c r="J152" s="2"/>
      <c r="K152" s="2"/>
      <c r="L152" s="2"/>
      <c r="M152" s="2"/>
      <c r="N152" s="2"/>
      <c r="O152" s="2">
        <f aca="true" t="shared" si="114" ref="O152:Y152">ROUND(AB152,2)</f>
        <v>12063.09</v>
      </c>
      <c r="P152" s="2">
        <f t="shared" si="114"/>
        <v>9899.55</v>
      </c>
      <c r="Q152" s="2">
        <f t="shared" si="114"/>
        <v>85.57</v>
      </c>
      <c r="R152" s="2">
        <f t="shared" si="114"/>
        <v>34.29</v>
      </c>
      <c r="S152" s="2">
        <f t="shared" si="114"/>
        <v>2077.97</v>
      </c>
      <c r="T152" s="2">
        <f t="shared" si="114"/>
        <v>0</v>
      </c>
      <c r="U152" s="2">
        <f t="shared" si="114"/>
        <v>12.92</v>
      </c>
      <c r="V152" s="2">
        <f t="shared" si="114"/>
        <v>0</v>
      </c>
      <c r="W152" s="2">
        <f t="shared" si="114"/>
        <v>0</v>
      </c>
      <c r="X152" s="2">
        <f t="shared" si="114"/>
        <v>1600.04</v>
      </c>
      <c r="Y152" s="2">
        <f t="shared" si="114"/>
        <v>935.09</v>
      </c>
      <c r="Z152" s="2"/>
      <c r="AA152" s="2"/>
      <c r="AB152" s="2">
        <f>ROUND(SUMIF(AA145:AA150,"=0",O145:O150),2)</f>
        <v>12063.09</v>
      </c>
      <c r="AC152" s="2">
        <f>ROUND(SUMIF(AA145:AA150,"=0",P145:P150),2)</f>
        <v>9899.55</v>
      </c>
      <c r="AD152" s="2">
        <f>ROUND(SUMIF(AA145:AA150,"=0",Q145:Q150),2)</f>
        <v>85.57</v>
      </c>
      <c r="AE152" s="2">
        <f>ROUND(SUMIF(AA145:AA150,"=0",R145:R150),2)</f>
        <v>34.29</v>
      </c>
      <c r="AF152" s="2">
        <f>ROUND(SUMIF(AA145:AA150,"=0",S145:S150),2)</f>
        <v>2077.97</v>
      </c>
      <c r="AG152" s="2">
        <f>ROUND(SUMIF(AA145:AA150,"=0",T145:T150),2)</f>
        <v>0</v>
      </c>
      <c r="AH152" s="2">
        <f>ROUND(SUMIF(AA145:AA150,"=0",U145:U150),2)</f>
        <v>12.92</v>
      </c>
      <c r="AI152" s="2">
        <f>ROUND(SUMIF(AA145:AA150,"=0",V145:V150),2)</f>
        <v>0</v>
      </c>
      <c r="AJ152" s="2">
        <f>ROUND(SUMIF(AA145:AA150,"=0",W145:W150),2)</f>
        <v>0</v>
      </c>
      <c r="AK152" s="2">
        <f>ROUND(SUMIF(AA145:AA150,"=0",X145:X150),2)</f>
        <v>1600.04</v>
      </c>
      <c r="AL152" s="2">
        <f>ROUND(SUMIF(AA145:AA150,"=0",Y145:Y150),2)</f>
        <v>935.09</v>
      </c>
      <c r="AM152" s="2"/>
      <c r="AN152" s="2">
        <f>ROUND(AO152,2)</f>
        <v>0</v>
      </c>
      <c r="AO152" s="2">
        <f>ROUND(SUMIF(AA145:AA150,"=0",FQ145:FQ150),2)</f>
        <v>0</v>
      </c>
      <c r="AP152" s="2">
        <f>ROUND(AQ152,2)</f>
        <v>0</v>
      </c>
      <c r="AQ152" s="2">
        <f>ROUND(SUM(FR145:FR150),2)</f>
        <v>0</v>
      </c>
    </row>
    <row r="154" spans="1:14" ht="12.75">
      <c r="A154" s="3">
        <v>50</v>
      </c>
      <c r="B154" s="3">
        <v>0</v>
      </c>
      <c r="C154" s="3">
        <v>0</v>
      </c>
      <c r="D154" s="3">
        <v>1</v>
      </c>
      <c r="E154" s="3">
        <v>201</v>
      </c>
      <c r="F154" s="3">
        <f>Source!O152</f>
        <v>12063.09</v>
      </c>
      <c r="G154" s="3" t="s">
        <v>41</v>
      </c>
      <c r="H154" s="3" t="s">
        <v>42</v>
      </c>
      <c r="I154" s="3"/>
      <c r="J154" s="3"/>
      <c r="K154" s="3">
        <v>-201</v>
      </c>
      <c r="L154" s="3">
        <v>1</v>
      </c>
      <c r="M154" s="3">
        <v>3</v>
      </c>
      <c r="N154" s="3" t="s">
        <v>4</v>
      </c>
    </row>
    <row r="155" spans="1:14" ht="12.75">
      <c r="A155" s="3">
        <v>50</v>
      </c>
      <c r="B155" s="3">
        <v>0</v>
      </c>
      <c r="C155" s="3">
        <v>0</v>
      </c>
      <c r="D155" s="3">
        <v>1</v>
      </c>
      <c r="E155" s="3">
        <v>202</v>
      </c>
      <c r="F155" s="3">
        <f>Source!P152</f>
        <v>9899.55</v>
      </c>
      <c r="G155" s="3" t="s">
        <v>43</v>
      </c>
      <c r="H155" s="3" t="s">
        <v>44</v>
      </c>
      <c r="I155" s="3"/>
      <c r="J155" s="3"/>
      <c r="K155" s="3">
        <v>-202</v>
      </c>
      <c r="L155" s="3">
        <v>2</v>
      </c>
      <c r="M155" s="3">
        <v>3</v>
      </c>
      <c r="N155" s="3" t="s">
        <v>4</v>
      </c>
    </row>
    <row r="156" spans="1:14" ht="12.75">
      <c r="A156" s="3">
        <v>50</v>
      </c>
      <c r="B156" s="3">
        <v>0</v>
      </c>
      <c r="C156" s="3">
        <v>0</v>
      </c>
      <c r="D156" s="3">
        <v>1</v>
      </c>
      <c r="E156" s="3">
        <v>222</v>
      </c>
      <c r="F156" s="3">
        <f>Source!AN152</f>
        <v>0</v>
      </c>
      <c r="G156" s="3" t="s">
        <v>45</v>
      </c>
      <c r="H156" s="3" t="s">
        <v>46</v>
      </c>
      <c r="I156" s="3"/>
      <c r="J156" s="3"/>
      <c r="K156" s="3">
        <v>-222</v>
      </c>
      <c r="L156" s="3">
        <v>3</v>
      </c>
      <c r="M156" s="3">
        <v>3</v>
      </c>
      <c r="N156" s="3" t="s">
        <v>4</v>
      </c>
    </row>
    <row r="157" spans="1:14" ht="12.75">
      <c r="A157" s="3">
        <v>50</v>
      </c>
      <c r="B157" s="3">
        <v>0</v>
      </c>
      <c r="C157" s="3">
        <v>0</v>
      </c>
      <c r="D157" s="3">
        <v>1</v>
      </c>
      <c r="E157" s="3">
        <v>216</v>
      </c>
      <c r="F157" s="3">
        <f>Source!AP152</f>
        <v>0</v>
      </c>
      <c r="G157" s="3" t="s">
        <v>47</v>
      </c>
      <c r="H157" s="3" t="s">
        <v>48</v>
      </c>
      <c r="I157" s="3"/>
      <c r="J157" s="3"/>
      <c r="K157" s="3">
        <v>-216</v>
      </c>
      <c r="L157" s="3">
        <v>4</v>
      </c>
      <c r="M157" s="3">
        <v>3</v>
      </c>
      <c r="N157" s="3" t="s">
        <v>4</v>
      </c>
    </row>
    <row r="158" spans="1:14" ht="12.75">
      <c r="A158" s="3">
        <v>50</v>
      </c>
      <c r="B158" s="3">
        <v>0</v>
      </c>
      <c r="C158" s="3">
        <v>0</v>
      </c>
      <c r="D158" s="3">
        <v>1</v>
      </c>
      <c r="E158" s="3">
        <v>203</v>
      </c>
      <c r="F158" s="3">
        <f>Source!Q152</f>
        <v>85.57</v>
      </c>
      <c r="G158" s="3" t="s">
        <v>49</v>
      </c>
      <c r="H158" s="3" t="s">
        <v>50</v>
      </c>
      <c r="I158" s="3"/>
      <c r="J158" s="3"/>
      <c r="K158" s="3">
        <v>-203</v>
      </c>
      <c r="L158" s="3">
        <v>5</v>
      </c>
      <c r="M158" s="3">
        <v>3</v>
      </c>
      <c r="N158" s="3" t="s">
        <v>4</v>
      </c>
    </row>
    <row r="159" spans="1:14" ht="12.75">
      <c r="A159" s="3">
        <v>50</v>
      </c>
      <c r="B159" s="3">
        <v>0</v>
      </c>
      <c r="C159" s="3">
        <v>0</v>
      </c>
      <c r="D159" s="3">
        <v>1</v>
      </c>
      <c r="E159" s="3">
        <v>204</v>
      </c>
      <c r="F159" s="3">
        <f>Source!R152</f>
        <v>34.29</v>
      </c>
      <c r="G159" s="3" t="s">
        <v>51</v>
      </c>
      <c r="H159" s="3" t="s">
        <v>52</v>
      </c>
      <c r="I159" s="3"/>
      <c r="J159" s="3"/>
      <c r="K159" s="3">
        <v>-204</v>
      </c>
      <c r="L159" s="3">
        <v>6</v>
      </c>
      <c r="M159" s="3">
        <v>3</v>
      </c>
      <c r="N159" s="3" t="s">
        <v>4</v>
      </c>
    </row>
    <row r="160" spans="1:14" ht="12.75">
      <c r="A160" s="3">
        <v>50</v>
      </c>
      <c r="B160" s="3">
        <v>0</v>
      </c>
      <c r="C160" s="3">
        <v>0</v>
      </c>
      <c r="D160" s="3">
        <v>1</v>
      </c>
      <c r="E160" s="3">
        <v>205</v>
      </c>
      <c r="F160" s="3">
        <f>Source!S152</f>
        <v>2077.97</v>
      </c>
      <c r="G160" s="3" t="s">
        <v>53</v>
      </c>
      <c r="H160" s="3" t="s">
        <v>54</v>
      </c>
      <c r="I160" s="3"/>
      <c r="J160" s="3"/>
      <c r="K160" s="3">
        <v>-205</v>
      </c>
      <c r="L160" s="3">
        <v>7</v>
      </c>
      <c r="M160" s="3">
        <v>3</v>
      </c>
      <c r="N160" s="3" t="s">
        <v>4</v>
      </c>
    </row>
    <row r="161" spans="1:14" ht="12.75">
      <c r="A161" s="3">
        <v>50</v>
      </c>
      <c r="B161" s="3">
        <v>0</v>
      </c>
      <c r="C161" s="3">
        <v>0</v>
      </c>
      <c r="D161" s="3">
        <v>1</v>
      </c>
      <c r="E161" s="3">
        <v>206</v>
      </c>
      <c r="F161" s="3">
        <f>Source!T152</f>
        <v>0</v>
      </c>
      <c r="G161" s="3" t="s">
        <v>55</v>
      </c>
      <c r="H161" s="3" t="s">
        <v>56</v>
      </c>
      <c r="I161" s="3"/>
      <c r="J161" s="3"/>
      <c r="K161" s="3">
        <v>-206</v>
      </c>
      <c r="L161" s="3">
        <v>8</v>
      </c>
      <c r="M161" s="3">
        <v>3</v>
      </c>
      <c r="N161" s="3" t="s">
        <v>4</v>
      </c>
    </row>
    <row r="162" spans="1:14" ht="12.75">
      <c r="A162" s="3">
        <v>50</v>
      </c>
      <c r="B162" s="3">
        <v>0</v>
      </c>
      <c r="C162" s="3">
        <v>0</v>
      </c>
      <c r="D162" s="3">
        <v>1</v>
      </c>
      <c r="E162" s="3">
        <v>207</v>
      </c>
      <c r="F162" s="3">
        <f>Source!U152</f>
        <v>12.92</v>
      </c>
      <c r="G162" s="3" t="s">
        <v>57</v>
      </c>
      <c r="H162" s="3" t="s">
        <v>58</v>
      </c>
      <c r="I162" s="3"/>
      <c r="J162" s="3"/>
      <c r="K162" s="3">
        <v>-207</v>
      </c>
      <c r="L162" s="3">
        <v>9</v>
      </c>
      <c r="M162" s="3">
        <v>3</v>
      </c>
      <c r="N162" s="3" t="s">
        <v>4</v>
      </c>
    </row>
    <row r="163" spans="1:14" ht="12.75">
      <c r="A163" s="3">
        <v>50</v>
      </c>
      <c r="B163" s="3">
        <v>0</v>
      </c>
      <c r="C163" s="3">
        <v>0</v>
      </c>
      <c r="D163" s="3">
        <v>1</v>
      </c>
      <c r="E163" s="3">
        <v>208</v>
      </c>
      <c r="F163" s="3">
        <f>Source!V152</f>
        <v>0</v>
      </c>
      <c r="G163" s="3" t="s">
        <v>59</v>
      </c>
      <c r="H163" s="3" t="s">
        <v>60</v>
      </c>
      <c r="I163" s="3"/>
      <c r="J163" s="3"/>
      <c r="K163" s="3">
        <v>-208</v>
      </c>
      <c r="L163" s="3">
        <v>10</v>
      </c>
      <c r="M163" s="3">
        <v>3</v>
      </c>
      <c r="N163" s="3" t="s">
        <v>4</v>
      </c>
    </row>
    <row r="164" spans="1:14" ht="12.75">
      <c r="A164" s="3">
        <v>50</v>
      </c>
      <c r="B164" s="3">
        <v>0</v>
      </c>
      <c r="C164" s="3">
        <v>0</v>
      </c>
      <c r="D164" s="3">
        <v>1</v>
      </c>
      <c r="E164" s="3">
        <v>209</v>
      </c>
      <c r="F164" s="3">
        <f>Source!W152</f>
        <v>0</v>
      </c>
      <c r="G164" s="3" t="s">
        <v>61</v>
      </c>
      <c r="H164" s="3" t="s">
        <v>62</v>
      </c>
      <c r="I164" s="3"/>
      <c r="J164" s="3"/>
      <c r="K164" s="3">
        <v>-209</v>
      </c>
      <c r="L164" s="3">
        <v>11</v>
      </c>
      <c r="M164" s="3">
        <v>3</v>
      </c>
      <c r="N164" s="3" t="s">
        <v>4</v>
      </c>
    </row>
    <row r="165" spans="1:14" ht="12.75">
      <c r="A165" s="3">
        <v>50</v>
      </c>
      <c r="B165" s="3">
        <v>0</v>
      </c>
      <c r="C165" s="3">
        <v>0</v>
      </c>
      <c r="D165" s="3">
        <v>1</v>
      </c>
      <c r="E165" s="3">
        <v>210</v>
      </c>
      <c r="F165" s="3">
        <f>Source!X152</f>
        <v>1600.04</v>
      </c>
      <c r="G165" s="3" t="s">
        <v>63</v>
      </c>
      <c r="H165" s="3" t="s">
        <v>64</v>
      </c>
      <c r="I165" s="3"/>
      <c r="J165" s="3"/>
      <c r="K165" s="3">
        <v>-210</v>
      </c>
      <c r="L165" s="3">
        <v>12</v>
      </c>
      <c r="M165" s="3">
        <v>3</v>
      </c>
      <c r="N165" s="3" t="s">
        <v>4</v>
      </c>
    </row>
    <row r="166" spans="1:14" ht="12.75">
      <c r="A166" s="3">
        <v>50</v>
      </c>
      <c r="B166" s="3">
        <v>0</v>
      </c>
      <c r="C166" s="3">
        <v>0</v>
      </c>
      <c r="D166" s="3">
        <v>1</v>
      </c>
      <c r="E166" s="3">
        <v>211</v>
      </c>
      <c r="F166" s="3">
        <f>Source!Y152</f>
        <v>935.09</v>
      </c>
      <c r="G166" s="3" t="s">
        <v>65</v>
      </c>
      <c r="H166" s="3" t="s">
        <v>66</v>
      </c>
      <c r="I166" s="3"/>
      <c r="J166" s="3"/>
      <c r="K166" s="3">
        <v>-211</v>
      </c>
      <c r="L166" s="3">
        <v>13</v>
      </c>
      <c r="M166" s="3">
        <v>3</v>
      </c>
      <c r="N166" s="3" t="s">
        <v>4</v>
      </c>
    </row>
    <row r="167" ht="12.75">
      <c r="G167">
        <v>0</v>
      </c>
    </row>
    <row r="168" spans="1:67" ht="12.75">
      <c r="A168" s="1">
        <v>4</v>
      </c>
      <c r="B168" s="1">
        <v>1</v>
      </c>
      <c r="C168" s="1"/>
      <c r="D168" s="1">
        <f>ROW(A184)</f>
        <v>184</v>
      </c>
      <c r="E168" s="1"/>
      <c r="F168" s="1" t="s">
        <v>14</v>
      </c>
      <c r="G168" s="1" t="s">
        <v>222</v>
      </c>
      <c r="H168" s="1"/>
      <c r="I168" s="1"/>
      <c r="J168" s="1"/>
      <c r="K168" s="1"/>
      <c r="L168" s="1"/>
      <c r="M168" s="1"/>
      <c r="N168" s="1" t="s">
        <v>4</v>
      </c>
      <c r="O168" s="1"/>
      <c r="P168" s="1"/>
      <c r="Q168" s="1"/>
      <c r="R168" s="1" t="s">
        <v>4</v>
      </c>
      <c r="S168" s="1" t="s">
        <v>4</v>
      </c>
      <c r="T168" s="1" t="s">
        <v>4</v>
      </c>
      <c r="U168" s="1" t="s">
        <v>4</v>
      </c>
      <c r="V168" s="1"/>
      <c r="W168" s="1"/>
      <c r="X168" s="1">
        <v>0</v>
      </c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>
        <v>0</v>
      </c>
      <c r="AM168" s="1"/>
      <c r="AN168" s="1"/>
      <c r="AO168" s="1" t="s">
        <v>4</v>
      </c>
      <c r="AP168" s="1" t="s">
        <v>4</v>
      </c>
      <c r="AQ168" s="1" t="s">
        <v>4</v>
      </c>
      <c r="AR168" s="1"/>
      <c r="AS168" s="1"/>
      <c r="AT168" s="1" t="s">
        <v>4</v>
      </c>
      <c r="AU168" s="1" t="s">
        <v>4</v>
      </c>
      <c r="AV168" s="1" t="s">
        <v>4</v>
      </c>
      <c r="AW168" s="1" t="s">
        <v>4</v>
      </c>
      <c r="AX168" s="1" t="s">
        <v>4</v>
      </c>
      <c r="AY168" s="1" t="s">
        <v>4</v>
      </c>
      <c r="AZ168" s="1" t="s">
        <v>4</v>
      </c>
      <c r="BA168" s="1" t="s">
        <v>4</v>
      </c>
      <c r="BB168" s="1" t="s">
        <v>4</v>
      </c>
      <c r="BC168" s="1" t="s">
        <v>4</v>
      </c>
      <c r="BD168" s="1" t="s">
        <v>4</v>
      </c>
      <c r="BE168" s="1" t="s">
        <v>223</v>
      </c>
      <c r="BF168" s="1">
        <v>0</v>
      </c>
      <c r="BG168" s="1">
        <v>0</v>
      </c>
      <c r="BH168" s="1" t="s">
        <v>4</v>
      </c>
      <c r="BI168" s="1" t="s">
        <v>4</v>
      </c>
      <c r="BJ168" s="1" t="s">
        <v>4</v>
      </c>
      <c r="BK168" s="1" t="s">
        <v>4</v>
      </c>
      <c r="BL168" s="1" t="s">
        <v>4</v>
      </c>
      <c r="BM168" s="1">
        <v>0</v>
      </c>
      <c r="BN168" s="1" t="s">
        <v>4</v>
      </c>
      <c r="BO168" s="1">
        <v>0</v>
      </c>
    </row>
    <row r="170" spans="1:43" ht="12.75">
      <c r="A170" s="2">
        <v>52</v>
      </c>
      <c r="B170" s="2">
        <f aca="true" t="shared" si="115" ref="B170:AQ170">B184</f>
        <v>1</v>
      </c>
      <c r="C170" s="2">
        <f t="shared" si="115"/>
        <v>4</v>
      </c>
      <c r="D170" s="2">
        <f t="shared" si="115"/>
        <v>168</v>
      </c>
      <c r="E170" s="2">
        <f t="shared" si="115"/>
        <v>0</v>
      </c>
      <c r="F170" s="2" t="str">
        <f t="shared" si="115"/>
        <v>Новый раздел</v>
      </c>
      <c r="G170" s="2" t="str">
        <f t="shared" si="115"/>
        <v>ДВЕРИ</v>
      </c>
      <c r="H170" s="2">
        <f t="shared" si="115"/>
        <v>0</v>
      </c>
      <c r="I170" s="2">
        <f t="shared" si="115"/>
        <v>0</v>
      </c>
      <c r="J170" s="2">
        <f t="shared" si="115"/>
        <v>0</v>
      </c>
      <c r="K170" s="2">
        <f t="shared" si="115"/>
        <v>0</v>
      </c>
      <c r="L170" s="2">
        <f t="shared" si="115"/>
        <v>0</v>
      </c>
      <c r="M170" s="2">
        <f t="shared" si="115"/>
        <v>0</v>
      </c>
      <c r="N170" s="2">
        <f t="shared" si="115"/>
        <v>0</v>
      </c>
      <c r="O170" s="2">
        <f t="shared" si="115"/>
        <v>69992.81</v>
      </c>
      <c r="P170" s="2">
        <f t="shared" si="115"/>
        <v>50578.59</v>
      </c>
      <c r="Q170" s="2">
        <f t="shared" si="115"/>
        <v>1215.39</v>
      </c>
      <c r="R170" s="2">
        <f t="shared" si="115"/>
        <v>453.05</v>
      </c>
      <c r="S170" s="2">
        <f t="shared" si="115"/>
        <v>18198.83</v>
      </c>
      <c r="T170" s="2">
        <f t="shared" si="115"/>
        <v>0</v>
      </c>
      <c r="U170" s="2">
        <f t="shared" si="115"/>
        <v>124.53</v>
      </c>
      <c r="V170" s="2">
        <f t="shared" si="115"/>
        <v>0</v>
      </c>
      <c r="W170" s="2">
        <f t="shared" si="115"/>
        <v>0</v>
      </c>
      <c r="X170" s="2">
        <f t="shared" si="115"/>
        <v>15865.61</v>
      </c>
      <c r="Y170" s="2">
        <f t="shared" si="115"/>
        <v>8189.48</v>
      </c>
      <c r="Z170" s="2">
        <f t="shared" si="115"/>
        <v>0</v>
      </c>
      <c r="AA170" s="2">
        <f t="shared" si="115"/>
        <v>0</v>
      </c>
      <c r="AB170" s="2">
        <f t="shared" si="115"/>
        <v>69992.81</v>
      </c>
      <c r="AC170" s="2">
        <f t="shared" si="115"/>
        <v>50578.59</v>
      </c>
      <c r="AD170" s="2">
        <f t="shared" si="115"/>
        <v>1215.39</v>
      </c>
      <c r="AE170" s="2">
        <f t="shared" si="115"/>
        <v>453.05</v>
      </c>
      <c r="AF170" s="2">
        <f t="shared" si="115"/>
        <v>18198.83</v>
      </c>
      <c r="AG170" s="2">
        <f t="shared" si="115"/>
        <v>0</v>
      </c>
      <c r="AH170" s="2">
        <f t="shared" si="115"/>
        <v>124.53</v>
      </c>
      <c r="AI170" s="2">
        <f t="shared" si="115"/>
        <v>0</v>
      </c>
      <c r="AJ170" s="2">
        <f t="shared" si="115"/>
        <v>0</v>
      </c>
      <c r="AK170" s="2">
        <f t="shared" si="115"/>
        <v>15865.61</v>
      </c>
      <c r="AL170" s="2">
        <f t="shared" si="115"/>
        <v>8189.48</v>
      </c>
      <c r="AM170" s="2">
        <f t="shared" si="115"/>
        <v>0</v>
      </c>
      <c r="AN170" s="2">
        <f t="shared" si="115"/>
        <v>0</v>
      </c>
      <c r="AO170" s="2">
        <f t="shared" si="115"/>
        <v>0</v>
      </c>
      <c r="AP170" s="2">
        <f t="shared" si="115"/>
        <v>0</v>
      </c>
      <c r="AQ170" s="2">
        <f t="shared" si="115"/>
        <v>0</v>
      </c>
    </row>
    <row r="172" spans="1:181" ht="12.75">
      <c r="A172">
        <v>17</v>
      </c>
      <c r="B172">
        <v>1</v>
      </c>
      <c r="C172">
        <f>ROW(SmtRes!A100)</f>
        <v>100</v>
      </c>
      <c r="D172">
        <f>ROW(EtalonRes!A95)</f>
        <v>95</v>
      </c>
      <c r="E172" t="s">
        <v>17</v>
      </c>
      <c r="F172" t="s">
        <v>224</v>
      </c>
      <c r="G172" t="s">
        <v>225</v>
      </c>
      <c r="H172" t="s">
        <v>174</v>
      </c>
      <c r="I172">
        <v>15</v>
      </c>
      <c r="J172">
        <v>0</v>
      </c>
      <c r="O172">
        <f aca="true" t="shared" si="116" ref="O172:O182">ROUND(CP172,2)</f>
        <v>3551.33</v>
      </c>
      <c r="P172">
        <f aca="true" t="shared" si="117" ref="P172:P182">ROUND(CQ172*I172,2)</f>
        <v>28.41</v>
      </c>
      <c r="Q172">
        <f aca="true" t="shared" si="118" ref="Q172:Q182">ROUND(CR172*I172,2)</f>
        <v>203.93</v>
      </c>
      <c r="R172">
        <f aca="true" t="shared" si="119" ref="R172:R182">ROUND(CS172*I172,2)</f>
        <v>21.82</v>
      </c>
      <c r="S172">
        <f aca="true" t="shared" si="120" ref="S172:S182">ROUND(CT172*I172,2)</f>
        <v>3318.99</v>
      </c>
      <c r="T172">
        <f aca="true" t="shared" si="121" ref="T172:T182">ROUND(CU172*I172,2)</f>
        <v>0</v>
      </c>
      <c r="U172">
        <f aca="true" t="shared" si="122" ref="U172:U182">CV172*I172</f>
        <v>20.0474325</v>
      </c>
      <c r="V172">
        <f aca="true" t="shared" si="123" ref="V172:V182">CW172*I172</f>
        <v>0</v>
      </c>
      <c r="W172">
        <f aca="true" t="shared" si="124" ref="W172:W182">ROUND(CX172*I172,2)</f>
        <v>0</v>
      </c>
      <c r="X172">
        <f aca="true" t="shared" si="125" ref="X172:X182">ROUND(CY172,2)</f>
        <v>2754.76</v>
      </c>
      <c r="Y172">
        <f aca="true" t="shared" si="126" ref="Y172:Y182">ROUND(CZ172,2)</f>
        <v>1493.55</v>
      </c>
      <c r="AA172">
        <v>0</v>
      </c>
      <c r="AB172">
        <f aca="true" t="shared" si="127" ref="AB172:AB182">(AC172+AD172+AF172)</f>
        <v>20.0095</v>
      </c>
      <c r="AC172">
        <f>(ES172)</f>
        <v>0.41</v>
      </c>
      <c r="AD172">
        <f>((ET172*1.25))</f>
        <v>2.4875</v>
      </c>
      <c r="AE172">
        <f>((EU172*1.25))</f>
        <v>0.11249999999999999</v>
      </c>
      <c r="AF172">
        <f>((EV172*1.15))</f>
        <v>17.112</v>
      </c>
      <c r="AG172">
        <f>(AP172)</f>
        <v>0</v>
      </c>
      <c r="AH172">
        <f>((EW172*1.15))</f>
        <v>1.2765</v>
      </c>
      <c r="AI172">
        <f>((EX172*1.25))</f>
        <v>0</v>
      </c>
      <c r="AJ172">
        <f>(AS172)</f>
        <v>0</v>
      </c>
      <c r="AK172">
        <v>17.28</v>
      </c>
      <c r="AL172">
        <v>0.41</v>
      </c>
      <c r="AM172">
        <v>1.99</v>
      </c>
      <c r="AN172">
        <v>0.09</v>
      </c>
      <c r="AO172">
        <v>14.88</v>
      </c>
      <c r="AP172">
        <v>0</v>
      </c>
      <c r="AQ172">
        <v>1.11</v>
      </c>
      <c r="AR172">
        <v>0</v>
      </c>
      <c r="AS172">
        <v>0</v>
      </c>
      <c r="AT172">
        <v>83</v>
      </c>
      <c r="AU172">
        <v>45</v>
      </c>
      <c r="AV172">
        <v>1.047</v>
      </c>
      <c r="AW172">
        <v>1.002</v>
      </c>
      <c r="AX172">
        <v>1</v>
      </c>
      <c r="AY172">
        <v>1</v>
      </c>
      <c r="AZ172">
        <v>12.35</v>
      </c>
      <c r="BA172">
        <v>12.35</v>
      </c>
      <c r="BB172">
        <v>5.22</v>
      </c>
      <c r="BC172">
        <v>4.61</v>
      </c>
      <c r="BH172">
        <v>0</v>
      </c>
      <c r="BI172">
        <v>1</v>
      </c>
      <c r="BJ172" t="s">
        <v>226</v>
      </c>
      <c r="BM172">
        <v>87</v>
      </c>
      <c r="BN172">
        <v>0</v>
      </c>
      <c r="BO172" t="s">
        <v>224</v>
      </c>
      <c r="BP172">
        <v>1</v>
      </c>
      <c r="BQ172">
        <v>30</v>
      </c>
      <c r="BR172">
        <v>0</v>
      </c>
      <c r="BS172">
        <v>12.35</v>
      </c>
      <c r="BT172">
        <v>1</v>
      </c>
      <c r="BU172">
        <v>1</v>
      </c>
      <c r="BV172">
        <v>1</v>
      </c>
      <c r="BW172">
        <v>1</v>
      </c>
      <c r="BX172">
        <v>1</v>
      </c>
      <c r="BZ172">
        <v>83</v>
      </c>
      <c r="CA172">
        <v>45</v>
      </c>
      <c r="CF172">
        <v>0</v>
      </c>
      <c r="CG172">
        <v>0</v>
      </c>
      <c r="CM172">
        <v>0</v>
      </c>
      <c r="CO172">
        <v>0</v>
      </c>
      <c r="CP172">
        <f aca="true" t="shared" si="128" ref="CP172:CP182">(P172+Q172+S172)</f>
        <v>3551.33</v>
      </c>
      <c r="CQ172">
        <f aca="true" t="shared" si="129" ref="CQ172:CQ182">((AC172*AW172))*BC172</f>
        <v>1.8938802</v>
      </c>
      <c r="CR172">
        <f aca="true" t="shared" si="130" ref="CR172:CR182">((AD172*AV172))*BB172</f>
        <v>13.595033249999997</v>
      </c>
      <c r="CS172">
        <f aca="true" t="shared" si="131" ref="CS172:CS182">((AE172*AV172))*BS172</f>
        <v>1.4546756249999997</v>
      </c>
      <c r="CT172">
        <f aca="true" t="shared" si="132" ref="CT172:CT182">((AF172*AV172))*BA172</f>
        <v>221.26586039999998</v>
      </c>
      <c r="CU172">
        <f aca="true" t="shared" si="133" ref="CU172:CU182">(AG172)*BT172</f>
        <v>0</v>
      </c>
      <c r="CV172">
        <f aca="true" t="shared" si="134" ref="CV172:CV182">((AH172*AV172))*BU172</f>
        <v>1.3364954999999998</v>
      </c>
      <c r="CW172">
        <f aca="true" t="shared" si="135" ref="CW172:CW182">(AI172)*BV172</f>
        <v>0</v>
      </c>
      <c r="CX172">
        <f aca="true" t="shared" si="136" ref="CX172:CX182">(AJ172)*BW172</f>
        <v>0</v>
      </c>
      <c r="CY172">
        <f aca="true" t="shared" si="137" ref="CY172:CY182">S172*(BZ172/100)</f>
        <v>2754.7616999999996</v>
      </c>
      <c r="CZ172">
        <f aca="true" t="shared" si="138" ref="CZ172:CZ182">S172*(CA172/100)</f>
        <v>1493.5455</v>
      </c>
      <c r="DE172" t="s">
        <v>72</v>
      </c>
      <c r="DF172" t="s">
        <v>72</v>
      </c>
      <c r="DG172" t="s">
        <v>73</v>
      </c>
      <c r="DI172" t="s">
        <v>73</v>
      </c>
      <c r="DJ172" t="s">
        <v>72</v>
      </c>
      <c r="DN172">
        <v>91</v>
      </c>
      <c r="DO172">
        <v>70</v>
      </c>
      <c r="DP172">
        <v>1.047</v>
      </c>
      <c r="DQ172">
        <v>1.002</v>
      </c>
      <c r="DR172">
        <v>1</v>
      </c>
      <c r="DS172">
        <v>1</v>
      </c>
      <c r="DT172">
        <v>1</v>
      </c>
      <c r="DU172">
        <v>1010</v>
      </c>
      <c r="DV172" t="s">
        <v>174</v>
      </c>
      <c r="DW172" t="s">
        <v>174</v>
      </c>
      <c r="DX172">
        <v>1</v>
      </c>
      <c r="EE172">
        <v>15470284</v>
      </c>
      <c r="EF172">
        <v>30</v>
      </c>
      <c r="EG172" t="s">
        <v>74</v>
      </c>
      <c r="EH172">
        <v>0</v>
      </c>
      <c r="EJ172">
        <v>1</v>
      </c>
      <c r="EK172">
        <v>87</v>
      </c>
      <c r="EL172" t="s">
        <v>227</v>
      </c>
      <c r="EM172" t="s">
        <v>228</v>
      </c>
      <c r="EQ172">
        <v>64</v>
      </c>
      <c r="ER172">
        <v>17.28</v>
      </c>
      <c r="ES172">
        <v>0.41</v>
      </c>
      <c r="ET172">
        <v>1.99</v>
      </c>
      <c r="EU172">
        <v>0.09</v>
      </c>
      <c r="EV172">
        <v>14.88</v>
      </c>
      <c r="EW172">
        <v>1.11</v>
      </c>
      <c r="EX172">
        <v>0</v>
      </c>
      <c r="EY172">
        <v>0</v>
      </c>
      <c r="EZ172">
        <v>0</v>
      </c>
      <c r="FQ172">
        <v>0</v>
      </c>
      <c r="FR172">
        <f aca="true" t="shared" si="139" ref="FR172:FR182">ROUND(IF(AND(AA172=0,BI172=3),P172,0),2)</f>
        <v>0</v>
      </c>
      <c r="FS172">
        <v>0</v>
      </c>
      <c r="FX172">
        <v>83</v>
      </c>
      <c r="FY172">
        <v>45</v>
      </c>
    </row>
    <row r="173" spans="1:181" ht="12.75">
      <c r="A173">
        <v>17</v>
      </c>
      <c r="B173">
        <v>1</v>
      </c>
      <c r="E173" t="s">
        <v>34</v>
      </c>
      <c r="F173" t="s">
        <v>149</v>
      </c>
      <c r="G173" t="s">
        <v>229</v>
      </c>
      <c r="H173" t="s">
        <v>174</v>
      </c>
      <c r="I173">
        <v>15</v>
      </c>
      <c r="J173">
        <v>0</v>
      </c>
      <c r="O173">
        <f t="shared" si="116"/>
        <v>9216.1</v>
      </c>
      <c r="P173">
        <f t="shared" si="117"/>
        <v>9216.1</v>
      </c>
      <c r="Q173">
        <f t="shared" si="118"/>
        <v>0</v>
      </c>
      <c r="R173">
        <f t="shared" si="119"/>
        <v>0</v>
      </c>
      <c r="S173">
        <f t="shared" si="120"/>
        <v>0</v>
      </c>
      <c r="T173">
        <f t="shared" si="121"/>
        <v>0</v>
      </c>
      <c r="U173">
        <f t="shared" si="122"/>
        <v>0</v>
      </c>
      <c r="V173">
        <f t="shared" si="123"/>
        <v>0</v>
      </c>
      <c r="W173">
        <f t="shared" si="124"/>
        <v>0</v>
      </c>
      <c r="X173">
        <f t="shared" si="125"/>
        <v>0</v>
      </c>
      <c r="Y173">
        <f t="shared" si="126"/>
        <v>0</v>
      </c>
      <c r="AA173">
        <v>0</v>
      </c>
      <c r="AB173">
        <f t="shared" si="127"/>
        <v>614.406779661017</v>
      </c>
      <c r="AC173">
        <f>((ES173/1.18))</f>
        <v>614.406779661017</v>
      </c>
      <c r="AD173">
        <f>(ET173)</f>
        <v>0</v>
      </c>
      <c r="AE173">
        <f>(EU173)</f>
        <v>0</v>
      </c>
      <c r="AF173">
        <f>(EV173)</f>
        <v>0</v>
      </c>
      <c r="AG173">
        <f>(AP173)</f>
        <v>0</v>
      </c>
      <c r="AH173">
        <f>(EW173)</f>
        <v>0</v>
      </c>
      <c r="AI173">
        <f>(EX173)</f>
        <v>0</v>
      </c>
      <c r="AJ173">
        <f>(AS173)</f>
        <v>0</v>
      </c>
      <c r="AK173">
        <v>725</v>
      </c>
      <c r="AL173">
        <v>725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1</v>
      </c>
      <c r="BH173">
        <v>3</v>
      </c>
      <c r="BI173">
        <v>4</v>
      </c>
      <c r="BM173">
        <v>0</v>
      </c>
      <c r="BN173">
        <v>0</v>
      </c>
      <c r="BP173">
        <v>0</v>
      </c>
      <c r="BQ173">
        <v>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0</v>
      </c>
      <c r="CA173">
        <v>0</v>
      </c>
      <c r="CF173">
        <v>0</v>
      </c>
      <c r="CG173">
        <v>0</v>
      </c>
      <c r="CM173">
        <v>0</v>
      </c>
      <c r="CO173">
        <v>0</v>
      </c>
      <c r="CP173">
        <f t="shared" si="128"/>
        <v>9216.1</v>
      </c>
      <c r="CQ173">
        <f t="shared" si="129"/>
        <v>614.406779661017</v>
      </c>
      <c r="CR173">
        <f t="shared" si="130"/>
        <v>0</v>
      </c>
      <c r="CS173">
        <f t="shared" si="131"/>
        <v>0</v>
      </c>
      <c r="CT173">
        <f t="shared" si="132"/>
        <v>0</v>
      </c>
      <c r="CU173">
        <f t="shared" si="133"/>
        <v>0</v>
      </c>
      <c r="CV173">
        <f t="shared" si="134"/>
        <v>0</v>
      </c>
      <c r="CW173">
        <f t="shared" si="135"/>
        <v>0</v>
      </c>
      <c r="CX173">
        <f t="shared" si="136"/>
        <v>0</v>
      </c>
      <c r="CY173">
        <f t="shared" si="137"/>
        <v>0</v>
      </c>
      <c r="CZ173">
        <f t="shared" si="138"/>
        <v>0</v>
      </c>
      <c r="DD173" t="s">
        <v>151</v>
      </c>
      <c r="DN173">
        <v>0</v>
      </c>
      <c r="DO173">
        <v>0</v>
      </c>
      <c r="DP173">
        <v>1</v>
      </c>
      <c r="DQ173">
        <v>1</v>
      </c>
      <c r="DR173">
        <v>1</v>
      </c>
      <c r="DS173">
        <v>1</v>
      </c>
      <c r="DT173">
        <v>1</v>
      </c>
      <c r="DU173">
        <v>1010</v>
      </c>
      <c r="DV173" t="s">
        <v>174</v>
      </c>
      <c r="DW173" t="s">
        <v>174</v>
      </c>
      <c r="DX173">
        <v>1</v>
      </c>
      <c r="EE173">
        <v>15470197</v>
      </c>
      <c r="EF173">
        <v>0</v>
      </c>
      <c r="EH173">
        <v>0</v>
      </c>
      <c r="EJ173">
        <v>4</v>
      </c>
      <c r="EK173">
        <v>0</v>
      </c>
      <c r="EL173" t="s">
        <v>152</v>
      </c>
      <c r="EM173" t="s">
        <v>153</v>
      </c>
      <c r="EQ173">
        <v>0</v>
      </c>
      <c r="ER173">
        <v>0</v>
      </c>
      <c r="ES173">
        <v>725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Q173">
        <v>0</v>
      </c>
      <c r="FR173">
        <f t="shared" si="139"/>
        <v>0</v>
      </c>
      <c r="FS173">
        <v>0</v>
      </c>
      <c r="FX173">
        <v>0</v>
      </c>
      <c r="FY173">
        <v>0</v>
      </c>
    </row>
    <row r="174" spans="1:181" ht="12.75">
      <c r="A174">
        <v>17</v>
      </c>
      <c r="B174">
        <v>1</v>
      </c>
      <c r="C174">
        <f>ROW(SmtRes!A104)</f>
        <v>104</v>
      </c>
      <c r="D174">
        <f>ROW(EtalonRes!A99)</f>
        <v>99</v>
      </c>
      <c r="E174" t="s">
        <v>82</v>
      </c>
      <c r="F174" t="s">
        <v>230</v>
      </c>
      <c r="G174" t="s">
        <v>231</v>
      </c>
      <c r="H174" t="s">
        <v>28</v>
      </c>
      <c r="I174">
        <v>0.0048</v>
      </c>
      <c r="J174">
        <v>0</v>
      </c>
      <c r="O174">
        <f t="shared" si="116"/>
        <v>169.37</v>
      </c>
      <c r="P174">
        <f t="shared" si="117"/>
        <v>0</v>
      </c>
      <c r="Q174">
        <f t="shared" si="118"/>
        <v>1.19</v>
      </c>
      <c r="R174">
        <f t="shared" si="119"/>
        <v>0.59</v>
      </c>
      <c r="S174">
        <f t="shared" si="120"/>
        <v>168.18</v>
      </c>
      <c r="T174">
        <f t="shared" si="121"/>
        <v>0</v>
      </c>
      <c r="U174">
        <f t="shared" si="122"/>
        <v>1.1443291199999999</v>
      </c>
      <c r="V174">
        <f t="shared" si="123"/>
        <v>0</v>
      </c>
      <c r="W174">
        <f t="shared" si="124"/>
        <v>0</v>
      </c>
      <c r="X174">
        <f t="shared" si="125"/>
        <v>129.5</v>
      </c>
      <c r="Y174">
        <f t="shared" si="126"/>
        <v>75.68</v>
      </c>
      <c r="AA174">
        <v>0</v>
      </c>
      <c r="AB174">
        <f t="shared" si="127"/>
        <v>2745.18</v>
      </c>
      <c r="AC174">
        <f>(ES174)</f>
        <v>0</v>
      </c>
      <c r="AD174">
        <f>((ET174*1.25))</f>
        <v>35.550000000000004</v>
      </c>
      <c r="AE174">
        <f>((EU174*1.25))</f>
        <v>9.4375</v>
      </c>
      <c r="AF174">
        <f>((EV174*1.15))</f>
        <v>2709.6299999999997</v>
      </c>
      <c r="AG174">
        <f>(AP174)</f>
        <v>0</v>
      </c>
      <c r="AH174">
        <f>((EW174*1.15))</f>
        <v>227.7</v>
      </c>
      <c r="AI174">
        <f>((EX174*1.25))</f>
        <v>0</v>
      </c>
      <c r="AJ174">
        <f>(AS174)</f>
        <v>0</v>
      </c>
      <c r="AK174">
        <v>2384.64</v>
      </c>
      <c r="AL174">
        <v>0</v>
      </c>
      <c r="AM174">
        <v>28.44</v>
      </c>
      <c r="AN174">
        <v>7.55</v>
      </c>
      <c r="AO174">
        <v>2356.2</v>
      </c>
      <c r="AP174">
        <v>0</v>
      </c>
      <c r="AQ174">
        <v>198</v>
      </c>
      <c r="AR174">
        <v>0</v>
      </c>
      <c r="AS174">
        <v>0</v>
      </c>
      <c r="AT174">
        <v>77</v>
      </c>
      <c r="AU174">
        <v>45</v>
      </c>
      <c r="AV174">
        <v>1.047</v>
      </c>
      <c r="AW174">
        <v>1.022</v>
      </c>
      <c r="AX174">
        <v>1</v>
      </c>
      <c r="AY174">
        <v>1</v>
      </c>
      <c r="AZ174">
        <v>12.35</v>
      </c>
      <c r="BA174">
        <v>12.35</v>
      </c>
      <c r="BB174">
        <v>6.67</v>
      </c>
      <c r="BC174">
        <v>1</v>
      </c>
      <c r="BH174">
        <v>0</v>
      </c>
      <c r="BI174">
        <v>1</v>
      </c>
      <c r="BJ174" t="s">
        <v>232</v>
      </c>
      <c r="BM174">
        <v>47</v>
      </c>
      <c r="BN174">
        <v>0</v>
      </c>
      <c r="BO174" t="s">
        <v>230</v>
      </c>
      <c r="BP174">
        <v>1</v>
      </c>
      <c r="BQ174">
        <v>30</v>
      </c>
      <c r="BR174">
        <v>0</v>
      </c>
      <c r="BS174">
        <v>12.35</v>
      </c>
      <c r="BT174">
        <v>1</v>
      </c>
      <c r="BU174">
        <v>1</v>
      </c>
      <c r="BV174">
        <v>1</v>
      </c>
      <c r="BW174">
        <v>1</v>
      </c>
      <c r="BX174">
        <v>1</v>
      </c>
      <c r="BZ174">
        <v>77</v>
      </c>
      <c r="CA174">
        <v>45</v>
      </c>
      <c r="CF174">
        <v>0</v>
      </c>
      <c r="CG174">
        <v>0</v>
      </c>
      <c r="CM174">
        <v>0</v>
      </c>
      <c r="CO174">
        <v>0</v>
      </c>
      <c r="CP174">
        <f t="shared" si="128"/>
        <v>169.37</v>
      </c>
      <c r="CQ174">
        <f t="shared" si="129"/>
        <v>0</v>
      </c>
      <c r="CR174">
        <f t="shared" si="130"/>
        <v>248.2630695</v>
      </c>
      <c r="CS174">
        <f t="shared" si="131"/>
        <v>122.03112187499998</v>
      </c>
      <c r="CT174">
        <f t="shared" si="132"/>
        <v>35036.735233499996</v>
      </c>
      <c r="CU174">
        <f t="shared" si="133"/>
        <v>0</v>
      </c>
      <c r="CV174">
        <f t="shared" si="134"/>
        <v>238.40189999999998</v>
      </c>
      <c r="CW174">
        <f t="shared" si="135"/>
        <v>0</v>
      </c>
      <c r="CX174">
        <f t="shared" si="136"/>
        <v>0</v>
      </c>
      <c r="CY174">
        <f t="shared" si="137"/>
        <v>129.4986</v>
      </c>
      <c r="CZ174">
        <f t="shared" si="138"/>
        <v>75.68100000000001</v>
      </c>
      <c r="DE174" t="s">
        <v>72</v>
      </c>
      <c r="DF174" t="s">
        <v>72</v>
      </c>
      <c r="DG174" t="s">
        <v>73</v>
      </c>
      <c r="DI174" t="s">
        <v>73</v>
      </c>
      <c r="DJ174" t="s">
        <v>72</v>
      </c>
      <c r="DN174">
        <v>85</v>
      </c>
      <c r="DO174">
        <v>70</v>
      </c>
      <c r="DP174">
        <v>1.047</v>
      </c>
      <c r="DQ174">
        <v>1.022</v>
      </c>
      <c r="DR174">
        <v>1</v>
      </c>
      <c r="DS174">
        <v>1</v>
      </c>
      <c r="DT174">
        <v>1</v>
      </c>
      <c r="DU174">
        <v>1009</v>
      </c>
      <c r="DV174" t="s">
        <v>28</v>
      </c>
      <c r="DW174" t="s">
        <v>28</v>
      </c>
      <c r="DX174">
        <v>1000</v>
      </c>
      <c r="EE174">
        <v>15470244</v>
      </c>
      <c r="EF174">
        <v>30</v>
      </c>
      <c r="EG174" t="s">
        <v>74</v>
      </c>
      <c r="EH174">
        <v>0</v>
      </c>
      <c r="EJ174">
        <v>1</v>
      </c>
      <c r="EK174">
        <v>47</v>
      </c>
      <c r="EL174" t="s">
        <v>233</v>
      </c>
      <c r="EM174" t="s">
        <v>234</v>
      </c>
      <c r="EQ174">
        <v>64</v>
      </c>
      <c r="ER174">
        <v>2384.64</v>
      </c>
      <c r="ES174">
        <v>0</v>
      </c>
      <c r="ET174">
        <v>28.44</v>
      </c>
      <c r="EU174">
        <v>7.55</v>
      </c>
      <c r="EV174">
        <v>2356.2</v>
      </c>
      <c r="EW174">
        <v>198</v>
      </c>
      <c r="EX174">
        <v>0</v>
      </c>
      <c r="EY174">
        <v>0</v>
      </c>
      <c r="EZ174">
        <v>0</v>
      </c>
      <c r="FQ174">
        <v>0</v>
      </c>
      <c r="FR174">
        <f t="shared" si="139"/>
        <v>0</v>
      </c>
      <c r="FS174">
        <v>0</v>
      </c>
      <c r="FX174">
        <v>77</v>
      </c>
      <c r="FY174">
        <v>45</v>
      </c>
    </row>
    <row r="175" spans="1:181" ht="12.75">
      <c r="A175">
        <v>18</v>
      </c>
      <c r="B175">
        <v>1</v>
      </c>
      <c r="C175">
        <v>104</v>
      </c>
      <c r="E175" t="s">
        <v>88</v>
      </c>
      <c r="F175" t="s">
        <v>235</v>
      </c>
      <c r="G175" t="s">
        <v>236</v>
      </c>
      <c r="H175" t="s">
        <v>28</v>
      </c>
      <c r="I175">
        <f>I174*J175</f>
        <v>0.0048</v>
      </c>
      <c r="J175">
        <v>1</v>
      </c>
      <c r="O175">
        <f t="shared" si="116"/>
        <v>148.01</v>
      </c>
      <c r="P175">
        <f t="shared" si="117"/>
        <v>148.01</v>
      </c>
      <c r="Q175">
        <f t="shared" si="118"/>
        <v>0</v>
      </c>
      <c r="R175">
        <f t="shared" si="119"/>
        <v>0</v>
      </c>
      <c r="S175">
        <f t="shared" si="120"/>
        <v>0</v>
      </c>
      <c r="T175">
        <f t="shared" si="121"/>
        <v>0</v>
      </c>
      <c r="U175">
        <f t="shared" si="122"/>
        <v>0</v>
      </c>
      <c r="V175">
        <f t="shared" si="123"/>
        <v>0</v>
      </c>
      <c r="W175">
        <f t="shared" si="124"/>
        <v>0</v>
      </c>
      <c r="X175">
        <f t="shared" si="125"/>
        <v>0</v>
      </c>
      <c r="Y175">
        <f t="shared" si="126"/>
        <v>0</v>
      </c>
      <c r="AA175">
        <v>0</v>
      </c>
      <c r="AB175">
        <f t="shared" si="127"/>
        <v>5681.92</v>
      </c>
      <c r="AC175">
        <f aca="true" t="shared" si="140" ref="AC175:AJ175">AL175</f>
        <v>5681.92</v>
      </c>
      <c r="AD175">
        <f t="shared" si="140"/>
        <v>0</v>
      </c>
      <c r="AE175">
        <f t="shared" si="140"/>
        <v>0</v>
      </c>
      <c r="AF175">
        <f t="shared" si="140"/>
        <v>0</v>
      </c>
      <c r="AG175">
        <f t="shared" si="140"/>
        <v>0</v>
      </c>
      <c r="AH175">
        <f t="shared" si="140"/>
        <v>0</v>
      </c>
      <c r="AI175">
        <f t="shared" si="140"/>
        <v>0</v>
      </c>
      <c r="AJ175">
        <f t="shared" si="140"/>
        <v>0</v>
      </c>
      <c r="AK175">
        <v>5681.92</v>
      </c>
      <c r="AL175">
        <v>5681.92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1.022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5.31</v>
      </c>
      <c r="BH175">
        <v>3</v>
      </c>
      <c r="BI175">
        <v>1</v>
      </c>
      <c r="BJ175" t="s">
        <v>237</v>
      </c>
      <c r="BM175">
        <v>47</v>
      </c>
      <c r="BN175">
        <v>0</v>
      </c>
      <c r="BO175" t="s">
        <v>235</v>
      </c>
      <c r="BP175">
        <v>1</v>
      </c>
      <c r="BQ175">
        <v>30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Z175">
        <v>0</v>
      </c>
      <c r="CA175">
        <v>0</v>
      </c>
      <c r="CF175">
        <v>0</v>
      </c>
      <c r="CG175">
        <v>0</v>
      </c>
      <c r="CM175">
        <v>0</v>
      </c>
      <c r="CO175">
        <v>0</v>
      </c>
      <c r="CP175">
        <f t="shared" si="128"/>
        <v>148.01</v>
      </c>
      <c r="CQ175">
        <f t="shared" si="129"/>
        <v>30834.757094399996</v>
      </c>
      <c r="CR175">
        <f t="shared" si="130"/>
        <v>0</v>
      </c>
      <c r="CS175">
        <f t="shared" si="131"/>
        <v>0</v>
      </c>
      <c r="CT175">
        <f t="shared" si="132"/>
        <v>0</v>
      </c>
      <c r="CU175">
        <f t="shared" si="133"/>
        <v>0</v>
      </c>
      <c r="CV175">
        <f t="shared" si="134"/>
        <v>0</v>
      </c>
      <c r="CW175">
        <f t="shared" si="135"/>
        <v>0</v>
      </c>
      <c r="CX175">
        <f t="shared" si="136"/>
        <v>0</v>
      </c>
      <c r="CY175">
        <f t="shared" si="137"/>
        <v>0</v>
      </c>
      <c r="CZ175">
        <f t="shared" si="138"/>
        <v>0</v>
      </c>
      <c r="DN175">
        <v>85</v>
      </c>
      <c r="DO175">
        <v>70</v>
      </c>
      <c r="DP175">
        <v>1.047</v>
      </c>
      <c r="DQ175">
        <v>1.022</v>
      </c>
      <c r="DR175">
        <v>1</v>
      </c>
      <c r="DS175">
        <v>1</v>
      </c>
      <c r="DT175">
        <v>1</v>
      </c>
      <c r="DU175">
        <v>1009</v>
      </c>
      <c r="DV175" t="s">
        <v>28</v>
      </c>
      <c r="DW175" t="s">
        <v>28</v>
      </c>
      <c r="DX175">
        <v>1000</v>
      </c>
      <c r="EE175">
        <v>15470244</v>
      </c>
      <c r="EF175">
        <v>30</v>
      </c>
      <c r="EG175" t="s">
        <v>74</v>
      </c>
      <c r="EH175">
        <v>0</v>
      </c>
      <c r="EJ175">
        <v>1</v>
      </c>
      <c r="EK175">
        <v>47</v>
      </c>
      <c r="EL175" t="s">
        <v>233</v>
      </c>
      <c r="EM175" t="s">
        <v>234</v>
      </c>
      <c r="EQ175">
        <v>0</v>
      </c>
      <c r="ER175">
        <v>5681.92</v>
      </c>
      <c r="ES175">
        <v>5681.92</v>
      </c>
      <c r="ET175">
        <v>0</v>
      </c>
      <c r="EU175">
        <v>0</v>
      </c>
      <c r="EV175">
        <v>0</v>
      </c>
      <c r="EW175">
        <v>0</v>
      </c>
      <c r="EX175">
        <v>0</v>
      </c>
      <c r="EZ175">
        <v>0</v>
      </c>
      <c r="FQ175">
        <v>0</v>
      </c>
      <c r="FR175">
        <f t="shared" si="139"/>
        <v>0</v>
      </c>
      <c r="FS175">
        <v>0</v>
      </c>
      <c r="FX175">
        <v>0</v>
      </c>
      <c r="FY175">
        <v>0</v>
      </c>
    </row>
    <row r="176" spans="1:181" ht="12.75">
      <c r="A176">
        <v>17</v>
      </c>
      <c r="B176">
        <v>1</v>
      </c>
      <c r="C176">
        <f>ROW(SmtRes!A115)</f>
        <v>115</v>
      </c>
      <c r="D176">
        <f>ROW(EtalonRes!A110)</f>
        <v>110</v>
      </c>
      <c r="E176" t="s">
        <v>93</v>
      </c>
      <c r="F176" t="s">
        <v>238</v>
      </c>
      <c r="G176" t="s">
        <v>239</v>
      </c>
      <c r="H176" t="s">
        <v>28</v>
      </c>
      <c r="I176">
        <v>0.103488</v>
      </c>
      <c r="J176">
        <v>0</v>
      </c>
      <c r="O176">
        <f t="shared" si="116"/>
        <v>2249.26</v>
      </c>
      <c r="P176">
        <f t="shared" si="117"/>
        <v>157.13</v>
      </c>
      <c r="Q176">
        <f t="shared" si="118"/>
        <v>173.02</v>
      </c>
      <c r="R176">
        <f t="shared" si="119"/>
        <v>48.95</v>
      </c>
      <c r="S176">
        <f t="shared" si="120"/>
        <v>1919.11</v>
      </c>
      <c r="T176">
        <f t="shared" si="121"/>
        <v>0</v>
      </c>
      <c r="U176">
        <f t="shared" si="122"/>
        <v>11.772230870399998</v>
      </c>
      <c r="V176">
        <f t="shared" si="123"/>
        <v>0</v>
      </c>
      <c r="W176">
        <f t="shared" si="124"/>
        <v>0</v>
      </c>
      <c r="X176">
        <f t="shared" si="125"/>
        <v>1477.71</v>
      </c>
      <c r="Y176">
        <f t="shared" si="126"/>
        <v>863.6</v>
      </c>
      <c r="AA176">
        <v>0</v>
      </c>
      <c r="AB176">
        <f t="shared" si="127"/>
        <v>1817.1875</v>
      </c>
      <c r="AC176">
        <f>(ES176)</f>
        <v>154.62</v>
      </c>
      <c r="AD176">
        <f>((ET176*1.25))</f>
        <v>281.1875</v>
      </c>
      <c r="AE176">
        <f>((EU176*1.25))</f>
        <v>35.237500000000004</v>
      </c>
      <c r="AF176">
        <f>((EV176*1.15))</f>
        <v>1381.3799999999999</v>
      </c>
      <c r="AG176">
        <f>(AP176)</f>
        <v>0</v>
      </c>
      <c r="AH176">
        <f>((EW176*1.15))</f>
        <v>104.64999999999999</v>
      </c>
      <c r="AI176">
        <f>((EX176*1.25))</f>
        <v>0</v>
      </c>
      <c r="AJ176">
        <f>(AS176)</f>
        <v>0</v>
      </c>
      <c r="AK176">
        <v>1580.77</v>
      </c>
      <c r="AL176">
        <v>154.62</v>
      </c>
      <c r="AM176">
        <v>224.95</v>
      </c>
      <c r="AN176">
        <v>28.19</v>
      </c>
      <c r="AO176">
        <v>1201.2</v>
      </c>
      <c r="AP176">
        <v>0</v>
      </c>
      <c r="AQ176">
        <v>91</v>
      </c>
      <c r="AR176">
        <v>0</v>
      </c>
      <c r="AS176">
        <v>0</v>
      </c>
      <c r="AT176">
        <v>77</v>
      </c>
      <c r="AU176">
        <v>45</v>
      </c>
      <c r="AV176">
        <v>1.087</v>
      </c>
      <c r="AW176">
        <v>1</v>
      </c>
      <c r="AX176">
        <v>1</v>
      </c>
      <c r="AY176">
        <v>1</v>
      </c>
      <c r="AZ176">
        <v>12.35</v>
      </c>
      <c r="BA176">
        <v>12.35</v>
      </c>
      <c r="BB176">
        <v>5.47</v>
      </c>
      <c r="BC176">
        <v>9.82</v>
      </c>
      <c r="BH176">
        <v>0</v>
      </c>
      <c r="BI176">
        <v>1</v>
      </c>
      <c r="BJ176" t="s">
        <v>240</v>
      </c>
      <c r="BM176">
        <v>80</v>
      </c>
      <c r="BN176">
        <v>0</v>
      </c>
      <c r="BO176" t="s">
        <v>238</v>
      </c>
      <c r="BP176">
        <v>1</v>
      </c>
      <c r="BQ176">
        <v>30</v>
      </c>
      <c r="BR176">
        <v>0</v>
      </c>
      <c r="BS176">
        <v>12.35</v>
      </c>
      <c r="BT176">
        <v>1</v>
      </c>
      <c r="BU176">
        <v>1</v>
      </c>
      <c r="BV176">
        <v>1</v>
      </c>
      <c r="BW176">
        <v>1</v>
      </c>
      <c r="BX176">
        <v>1</v>
      </c>
      <c r="BZ176">
        <v>77</v>
      </c>
      <c r="CA176">
        <v>45</v>
      </c>
      <c r="CF176">
        <v>0</v>
      </c>
      <c r="CG176">
        <v>0</v>
      </c>
      <c r="CM176">
        <v>0</v>
      </c>
      <c r="CO176">
        <v>0</v>
      </c>
      <c r="CP176">
        <f t="shared" si="128"/>
        <v>2249.2599999999998</v>
      </c>
      <c r="CQ176">
        <f t="shared" si="129"/>
        <v>1518.3684</v>
      </c>
      <c r="CR176">
        <f t="shared" si="130"/>
        <v>1671.9099443749997</v>
      </c>
      <c r="CS176">
        <f t="shared" si="131"/>
        <v>473.0440568750001</v>
      </c>
      <c r="CT176">
        <f t="shared" si="132"/>
        <v>18544.266740999996</v>
      </c>
      <c r="CU176">
        <f t="shared" si="133"/>
        <v>0</v>
      </c>
      <c r="CV176">
        <f t="shared" si="134"/>
        <v>113.75454999999998</v>
      </c>
      <c r="CW176">
        <f t="shared" si="135"/>
        <v>0</v>
      </c>
      <c r="CX176">
        <f t="shared" si="136"/>
        <v>0</v>
      </c>
      <c r="CY176">
        <f t="shared" si="137"/>
        <v>1477.7147</v>
      </c>
      <c r="CZ176">
        <f t="shared" si="138"/>
        <v>863.5994999999999</v>
      </c>
      <c r="DE176" t="s">
        <v>72</v>
      </c>
      <c r="DF176" t="s">
        <v>72</v>
      </c>
      <c r="DG176" t="s">
        <v>73</v>
      </c>
      <c r="DI176" t="s">
        <v>73</v>
      </c>
      <c r="DJ176" t="s">
        <v>72</v>
      </c>
      <c r="DN176">
        <v>85</v>
      </c>
      <c r="DO176">
        <v>70</v>
      </c>
      <c r="DP176">
        <v>1.087</v>
      </c>
      <c r="DQ176">
        <v>1</v>
      </c>
      <c r="DR176">
        <v>1</v>
      </c>
      <c r="DS176">
        <v>1</v>
      </c>
      <c r="DT176">
        <v>1</v>
      </c>
      <c r="DU176">
        <v>1009</v>
      </c>
      <c r="DV176" t="s">
        <v>28</v>
      </c>
      <c r="DW176" t="s">
        <v>28</v>
      </c>
      <c r="DX176">
        <v>1000</v>
      </c>
      <c r="EE176">
        <v>15470277</v>
      </c>
      <c r="EF176">
        <v>30</v>
      </c>
      <c r="EG176" t="s">
        <v>74</v>
      </c>
      <c r="EH176">
        <v>0</v>
      </c>
      <c r="EJ176">
        <v>1</v>
      </c>
      <c r="EK176">
        <v>80</v>
      </c>
      <c r="EL176" t="s">
        <v>241</v>
      </c>
      <c r="EM176" t="s">
        <v>242</v>
      </c>
      <c r="EQ176">
        <v>64</v>
      </c>
      <c r="ER176">
        <v>1580.77</v>
      </c>
      <c r="ES176">
        <v>154.62</v>
      </c>
      <c r="ET176">
        <v>224.95</v>
      </c>
      <c r="EU176">
        <v>28.19</v>
      </c>
      <c r="EV176">
        <v>1201.2</v>
      </c>
      <c r="EW176">
        <v>91</v>
      </c>
      <c r="EX176">
        <v>0</v>
      </c>
      <c r="EY176">
        <v>0</v>
      </c>
      <c r="EZ176">
        <v>0</v>
      </c>
      <c r="FQ176">
        <v>0</v>
      </c>
      <c r="FR176">
        <f t="shared" si="139"/>
        <v>0</v>
      </c>
      <c r="FS176">
        <v>0</v>
      </c>
      <c r="FX176">
        <v>77</v>
      </c>
      <c r="FY176">
        <v>45</v>
      </c>
    </row>
    <row r="177" spans="1:181" ht="12.75">
      <c r="A177">
        <v>18</v>
      </c>
      <c r="B177">
        <v>1</v>
      </c>
      <c r="C177">
        <v>114</v>
      </c>
      <c r="E177" t="s">
        <v>99</v>
      </c>
      <c r="F177" t="s">
        <v>243</v>
      </c>
      <c r="G177" t="s">
        <v>244</v>
      </c>
      <c r="H177" t="s">
        <v>102</v>
      </c>
      <c r="I177">
        <f>I176*J177</f>
        <v>0.051744</v>
      </c>
      <c r="J177">
        <v>0.5</v>
      </c>
      <c r="O177">
        <f t="shared" si="116"/>
        <v>1.36</v>
      </c>
      <c r="P177">
        <f t="shared" si="117"/>
        <v>1.36</v>
      </c>
      <c r="Q177">
        <f t="shared" si="118"/>
        <v>0</v>
      </c>
      <c r="R177">
        <f t="shared" si="119"/>
        <v>0</v>
      </c>
      <c r="S177">
        <f t="shared" si="120"/>
        <v>0</v>
      </c>
      <c r="T177">
        <f t="shared" si="121"/>
        <v>0</v>
      </c>
      <c r="U177">
        <f t="shared" si="122"/>
        <v>0</v>
      </c>
      <c r="V177">
        <f t="shared" si="123"/>
        <v>0</v>
      </c>
      <c r="W177">
        <f t="shared" si="124"/>
        <v>0</v>
      </c>
      <c r="X177">
        <f t="shared" si="125"/>
        <v>0</v>
      </c>
      <c r="Y177">
        <f t="shared" si="126"/>
        <v>0</v>
      </c>
      <c r="AA177">
        <v>0</v>
      </c>
      <c r="AB177">
        <f t="shared" si="127"/>
        <v>5.67</v>
      </c>
      <c r="AC177">
        <f aca="true" t="shared" si="141" ref="AC177:AJ179">AL177</f>
        <v>5.67</v>
      </c>
      <c r="AD177">
        <f t="shared" si="141"/>
        <v>0</v>
      </c>
      <c r="AE177">
        <f t="shared" si="141"/>
        <v>0</v>
      </c>
      <c r="AF177">
        <f t="shared" si="141"/>
        <v>0</v>
      </c>
      <c r="AG177">
        <f t="shared" si="141"/>
        <v>0</v>
      </c>
      <c r="AH177">
        <f t="shared" si="141"/>
        <v>0</v>
      </c>
      <c r="AI177">
        <f t="shared" si="141"/>
        <v>0</v>
      </c>
      <c r="AJ177">
        <f t="shared" si="141"/>
        <v>0</v>
      </c>
      <c r="AK177">
        <v>5.67</v>
      </c>
      <c r="AL177">
        <v>5.67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1.087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4.62</v>
      </c>
      <c r="BH177">
        <v>3</v>
      </c>
      <c r="BI177">
        <v>1</v>
      </c>
      <c r="BJ177" t="s">
        <v>245</v>
      </c>
      <c r="BM177">
        <v>80</v>
      </c>
      <c r="BN177">
        <v>0</v>
      </c>
      <c r="BO177" t="s">
        <v>243</v>
      </c>
      <c r="BP177">
        <v>1</v>
      </c>
      <c r="BQ177">
        <v>30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Z177">
        <v>0</v>
      </c>
      <c r="CA177">
        <v>0</v>
      </c>
      <c r="CF177">
        <v>0</v>
      </c>
      <c r="CG177">
        <v>0</v>
      </c>
      <c r="CM177">
        <v>0</v>
      </c>
      <c r="CO177">
        <v>0</v>
      </c>
      <c r="CP177">
        <f t="shared" si="128"/>
        <v>1.36</v>
      </c>
      <c r="CQ177">
        <f t="shared" si="129"/>
        <v>26.1954</v>
      </c>
      <c r="CR177">
        <f t="shared" si="130"/>
        <v>0</v>
      </c>
      <c r="CS177">
        <f t="shared" si="131"/>
        <v>0</v>
      </c>
      <c r="CT177">
        <f t="shared" si="132"/>
        <v>0</v>
      </c>
      <c r="CU177">
        <f t="shared" si="133"/>
        <v>0</v>
      </c>
      <c r="CV177">
        <f t="shared" si="134"/>
        <v>0</v>
      </c>
      <c r="CW177">
        <f t="shared" si="135"/>
        <v>0</v>
      </c>
      <c r="CX177">
        <f t="shared" si="136"/>
        <v>0</v>
      </c>
      <c r="CY177">
        <f t="shared" si="137"/>
        <v>0</v>
      </c>
      <c r="CZ177">
        <f t="shared" si="138"/>
        <v>0</v>
      </c>
      <c r="DN177">
        <v>85</v>
      </c>
      <c r="DO177">
        <v>70</v>
      </c>
      <c r="DP177">
        <v>1.087</v>
      </c>
      <c r="DQ177">
        <v>1</v>
      </c>
      <c r="DR177">
        <v>1</v>
      </c>
      <c r="DS177">
        <v>1</v>
      </c>
      <c r="DT177">
        <v>1</v>
      </c>
      <c r="DU177">
        <v>1007</v>
      </c>
      <c r="DV177" t="s">
        <v>102</v>
      </c>
      <c r="DW177" t="s">
        <v>102</v>
      </c>
      <c r="DX177">
        <v>1</v>
      </c>
      <c r="EE177">
        <v>15470277</v>
      </c>
      <c r="EF177">
        <v>30</v>
      </c>
      <c r="EG177" t="s">
        <v>74</v>
      </c>
      <c r="EH177">
        <v>0</v>
      </c>
      <c r="EJ177">
        <v>1</v>
      </c>
      <c r="EK177">
        <v>80</v>
      </c>
      <c r="EL177" t="s">
        <v>241</v>
      </c>
      <c r="EM177" t="s">
        <v>242</v>
      </c>
      <c r="EQ177">
        <v>0</v>
      </c>
      <c r="ER177">
        <v>5.67</v>
      </c>
      <c r="ES177">
        <v>5.67</v>
      </c>
      <c r="ET177">
        <v>0</v>
      </c>
      <c r="EU177">
        <v>0</v>
      </c>
      <c r="EV177">
        <v>0</v>
      </c>
      <c r="EW177">
        <v>0</v>
      </c>
      <c r="EX177">
        <v>0</v>
      </c>
      <c r="EZ177">
        <v>0</v>
      </c>
      <c r="FQ177">
        <v>0</v>
      </c>
      <c r="FR177">
        <f t="shared" si="139"/>
        <v>0</v>
      </c>
      <c r="FS177">
        <v>0</v>
      </c>
      <c r="FX177">
        <v>0</v>
      </c>
      <c r="FY177">
        <v>0</v>
      </c>
    </row>
    <row r="178" spans="1:181" ht="12.75">
      <c r="A178">
        <v>18</v>
      </c>
      <c r="B178">
        <v>1</v>
      </c>
      <c r="C178">
        <v>115</v>
      </c>
      <c r="E178" t="s">
        <v>132</v>
      </c>
      <c r="F178" t="s">
        <v>235</v>
      </c>
      <c r="G178" t="s">
        <v>236</v>
      </c>
      <c r="H178" t="s">
        <v>28</v>
      </c>
      <c r="I178">
        <f>I176*J178</f>
        <v>0.1068</v>
      </c>
      <c r="J178">
        <v>1.0320037105751392</v>
      </c>
      <c r="O178">
        <f t="shared" si="116"/>
        <v>3222.26</v>
      </c>
      <c r="P178">
        <f t="shared" si="117"/>
        <v>3222.26</v>
      </c>
      <c r="Q178">
        <f t="shared" si="118"/>
        <v>0</v>
      </c>
      <c r="R178">
        <f t="shared" si="119"/>
        <v>0</v>
      </c>
      <c r="S178">
        <f t="shared" si="120"/>
        <v>0</v>
      </c>
      <c r="T178">
        <f t="shared" si="121"/>
        <v>0</v>
      </c>
      <c r="U178">
        <f t="shared" si="122"/>
        <v>0</v>
      </c>
      <c r="V178">
        <f t="shared" si="123"/>
        <v>0</v>
      </c>
      <c r="W178">
        <f t="shared" si="124"/>
        <v>0</v>
      </c>
      <c r="X178">
        <f t="shared" si="125"/>
        <v>0</v>
      </c>
      <c r="Y178">
        <f t="shared" si="126"/>
        <v>0</v>
      </c>
      <c r="AA178">
        <v>0</v>
      </c>
      <c r="AB178">
        <f t="shared" si="127"/>
        <v>5681.92</v>
      </c>
      <c r="AC178">
        <f t="shared" si="141"/>
        <v>5681.92</v>
      </c>
      <c r="AD178">
        <f t="shared" si="141"/>
        <v>0</v>
      </c>
      <c r="AE178">
        <f t="shared" si="141"/>
        <v>0</v>
      </c>
      <c r="AF178">
        <f t="shared" si="141"/>
        <v>0</v>
      </c>
      <c r="AG178">
        <f t="shared" si="141"/>
        <v>0</v>
      </c>
      <c r="AH178">
        <f t="shared" si="141"/>
        <v>0</v>
      </c>
      <c r="AI178">
        <f t="shared" si="141"/>
        <v>0</v>
      </c>
      <c r="AJ178">
        <f t="shared" si="141"/>
        <v>0</v>
      </c>
      <c r="AK178">
        <v>5681.92</v>
      </c>
      <c r="AL178">
        <v>5681.92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1.087</v>
      </c>
      <c r="AW178">
        <v>1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5.31</v>
      </c>
      <c r="BH178">
        <v>3</v>
      </c>
      <c r="BI178">
        <v>1</v>
      </c>
      <c r="BJ178" t="s">
        <v>237</v>
      </c>
      <c r="BM178">
        <v>80</v>
      </c>
      <c r="BN178">
        <v>0</v>
      </c>
      <c r="BO178" t="s">
        <v>235</v>
      </c>
      <c r="BP178">
        <v>1</v>
      </c>
      <c r="BQ178">
        <v>30</v>
      </c>
      <c r="BR178">
        <v>0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Z178">
        <v>0</v>
      </c>
      <c r="CA178">
        <v>0</v>
      </c>
      <c r="CF178">
        <v>0</v>
      </c>
      <c r="CG178">
        <v>0</v>
      </c>
      <c r="CM178">
        <v>0</v>
      </c>
      <c r="CO178">
        <v>0</v>
      </c>
      <c r="CP178">
        <f t="shared" si="128"/>
        <v>3222.26</v>
      </c>
      <c r="CQ178">
        <f t="shared" si="129"/>
        <v>30170.995199999998</v>
      </c>
      <c r="CR178">
        <f t="shared" si="130"/>
        <v>0</v>
      </c>
      <c r="CS178">
        <f t="shared" si="131"/>
        <v>0</v>
      </c>
      <c r="CT178">
        <f t="shared" si="132"/>
        <v>0</v>
      </c>
      <c r="CU178">
        <f t="shared" si="133"/>
        <v>0</v>
      </c>
      <c r="CV178">
        <f t="shared" si="134"/>
        <v>0</v>
      </c>
      <c r="CW178">
        <f t="shared" si="135"/>
        <v>0</v>
      </c>
      <c r="CX178">
        <f t="shared" si="136"/>
        <v>0</v>
      </c>
      <c r="CY178">
        <f t="shared" si="137"/>
        <v>0</v>
      </c>
      <c r="CZ178">
        <f t="shared" si="138"/>
        <v>0</v>
      </c>
      <c r="DN178">
        <v>85</v>
      </c>
      <c r="DO178">
        <v>70</v>
      </c>
      <c r="DP178">
        <v>1.087</v>
      </c>
      <c r="DQ178">
        <v>1</v>
      </c>
      <c r="DR178">
        <v>1</v>
      </c>
      <c r="DS178">
        <v>1</v>
      </c>
      <c r="DT178">
        <v>1</v>
      </c>
      <c r="DU178">
        <v>1009</v>
      </c>
      <c r="DV178" t="s">
        <v>28</v>
      </c>
      <c r="DW178" t="s">
        <v>28</v>
      </c>
      <c r="DX178">
        <v>1000</v>
      </c>
      <c r="EE178">
        <v>15470277</v>
      </c>
      <c r="EF178">
        <v>30</v>
      </c>
      <c r="EG178" t="s">
        <v>74</v>
      </c>
      <c r="EH178">
        <v>0</v>
      </c>
      <c r="EJ178">
        <v>1</v>
      </c>
      <c r="EK178">
        <v>80</v>
      </c>
      <c r="EL178" t="s">
        <v>241</v>
      </c>
      <c r="EM178" t="s">
        <v>242</v>
      </c>
      <c r="EQ178">
        <v>0</v>
      </c>
      <c r="ER178">
        <v>5681.92</v>
      </c>
      <c r="ES178">
        <v>5681.92</v>
      </c>
      <c r="ET178">
        <v>0</v>
      </c>
      <c r="EU178">
        <v>0</v>
      </c>
      <c r="EV178">
        <v>0</v>
      </c>
      <c r="EW178">
        <v>0</v>
      </c>
      <c r="EX178">
        <v>0</v>
      </c>
      <c r="EZ178">
        <v>0</v>
      </c>
      <c r="FQ178">
        <v>0</v>
      </c>
      <c r="FR178">
        <f t="shared" si="139"/>
        <v>0</v>
      </c>
      <c r="FS178">
        <v>0</v>
      </c>
      <c r="FX178">
        <v>0</v>
      </c>
      <c r="FY178">
        <v>0</v>
      </c>
    </row>
    <row r="179" spans="1:181" ht="12.75">
      <c r="A179">
        <v>18</v>
      </c>
      <c r="B179">
        <v>1</v>
      </c>
      <c r="C179">
        <v>113</v>
      </c>
      <c r="E179" t="s">
        <v>246</v>
      </c>
      <c r="F179" t="s">
        <v>247</v>
      </c>
      <c r="G179" t="s">
        <v>248</v>
      </c>
      <c r="H179" t="s">
        <v>102</v>
      </c>
      <c r="I179">
        <f>I176*J179</f>
        <v>0.269069</v>
      </c>
      <c r="J179">
        <v>2.6000019325912183</v>
      </c>
      <c r="O179">
        <f t="shared" si="116"/>
        <v>10.54</v>
      </c>
      <c r="P179">
        <f t="shared" si="117"/>
        <v>10.54</v>
      </c>
      <c r="Q179">
        <f t="shared" si="118"/>
        <v>0</v>
      </c>
      <c r="R179">
        <f t="shared" si="119"/>
        <v>0</v>
      </c>
      <c r="S179">
        <f t="shared" si="120"/>
        <v>0</v>
      </c>
      <c r="T179">
        <f t="shared" si="121"/>
        <v>0</v>
      </c>
      <c r="U179">
        <f t="shared" si="122"/>
        <v>0</v>
      </c>
      <c r="V179">
        <f t="shared" si="123"/>
        <v>0</v>
      </c>
      <c r="W179">
        <f t="shared" si="124"/>
        <v>0</v>
      </c>
      <c r="X179">
        <f t="shared" si="125"/>
        <v>0</v>
      </c>
      <c r="Y179">
        <f t="shared" si="126"/>
        <v>0</v>
      </c>
      <c r="AA179">
        <v>0</v>
      </c>
      <c r="AB179">
        <f t="shared" si="127"/>
        <v>5.91</v>
      </c>
      <c r="AC179">
        <f t="shared" si="141"/>
        <v>5.91</v>
      </c>
      <c r="AD179">
        <f t="shared" si="141"/>
        <v>0</v>
      </c>
      <c r="AE179">
        <f t="shared" si="141"/>
        <v>0</v>
      </c>
      <c r="AF179">
        <f t="shared" si="141"/>
        <v>0</v>
      </c>
      <c r="AG179">
        <f t="shared" si="141"/>
        <v>0</v>
      </c>
      <c r="AH179">
        <f t="shared" si="141"/>
        <v>0</v>
      </c>
      <c r="AI179">
        <f t="shared" si="141"/>
        <v>0</v>
      </c>
      <c r="AJ179">
        <f t="shared" si="141"/>
        <v>0</v>
      </c>
      <c r="AK179">
        <v>5.91</v>
      </c>
      <c r="AL179">
        <v>5.91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1.087</v>
      </c>
      <c r="AW179">
        <v>1</v>
      </c>
      <c r="AX179">
        <v>1</v>
      </c>
      <c r="AY179">
        <v>1</v>
      </c>
      <c r="AZ179">
        <v>1</v>
      </c>
      <c r="BA179">
        <v>1</v>
      </c>
      <c r="BB179">
        <v>1</v>
      </c>
      <c r="BC179">
        <v>6.63</v>
      </c>
      <c r="BH179">
        <v>3</v>
      </c>
      <c r="BI179">
        <v>1</v>
      </c>
      <c r="BJ179" t="s">
        <v>249</v>
      </c>
      <c r="BM179">
        <v>80</v>
      </c>
      <c r="BN179">
        <v>0</v>
      </c>
      <c r="BO179" t="s">
        <v>247</v>
      </c>
      <c r="BP179">
        <v>1</v>
      </c>
      <c r="BQ179">
        <v>30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0</v>
      </c>
      <c r="CA179">
        <v>0</v>
      </c>
      <c r="CF179">
        <v>0</v>
      </c>
      <c r="CG179">
        <v>0</v>
      </c>
      <c r="CM179">
        <v>0</v>
      </c>
      <c r="CO179">
        <v>0</v>
      </c>
      <c r="CP179">
        <f t="shared" si="128"/>
        <v>10.54</v>
      </c>
      <c r="CQ179">
        <f t="shared" si="129"/>
        <v>39.1833</v>
      </c>
      <c r="CR179">
        <f t="shared" si="130"/>
        <v>0</v>
      </c>
      <c r="CS179">
        <f t="shared" si="131"/>
        <v>0</v>
      </c>
      <c r="CT179">
        <f t="shared" si="132"/>
        <v>0</v>
      </c>
      <c r="CU179">
        <f t="shared" si="133"/>
        <v>0</v>
      </c>
      <c r="CV179">
        <f t="shared" si="134"/>
        <v>0</v>
      </c>
      <c r="CW179">
        <f t="shared" si="135"/>
        <v>0</v>
      </c>
      <c r="CX179">
        <f t="shared" si="136"/>
        <v>0</v>
      </c>
      <c r="CY179">
        <f t="shared" si="137"/>
        <v>0</v>
      </c>
      <c r="CZ179">
        <f t="shared" si="138"/>
        <v>0</v>
      </c>
      <c r="DN179">
        <v>85</v>
      </c>
      <c r="DO179">
        <v>70</v>
      </c>
      <c r="DP179">
        <v>1.087</v>
      </c>
      <c r="DQ179">
        <v>1</v>
      </c>
      <c r="DR179">
        <v>1</v>
      </c>
      <c r="DS179">
        <v>1</v>
      </c>
      <c r="DT179">
        <v>1</v>
      </c>
      <c r="DU179">
        <v>1007</v>
      </c>
      <c r="DV179" t="s">
        <v>102</v>
      </c>
      <c r="DW179" t="s">
        <v>102</v>
      </c>
      <c r="DX179">
        <v>1</v>
      </c>
      <c r="EE179">
        <v>15470277</v>
      </c>
      <c r="EF179">
        <v>30</v>
      </c>
      <c r="EG179" t="s">
        <v>74</v>
      </c>
      <c r="EH179">
        <v>0</v>
      </c>
      <c r="EJ179">
        <v>1</v>
      </c>
      <c r="EK179">
        <v>80</v>
      </c>
      <c r="EL179" t="s">
        <v>241</v>
      </c>
      <c r="EM179" t="s">
        <v>242</v>
      </c>
      <c r="EQ179">
        <v>0</v>
      </c>
      <c r="ER179">
        <v>5.91</v>
      </c>
      <c r="ES179">
        <v>5.91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0</v>
      </c>
      <c r="FQ179">
        <v>0</v>
      </c>
      <c r="FR179">
        <f t="shared" si="139"/>
        <v>0</v>
      </c>
      <c r="FS179">
        <v>0</v>
      </c>
      <c r="FX179">
        <v>0</v>
      </c>
      <c r="FY179">
        <v>0</v>
      </c>
    </row>
    <row r="180" spans="1:181" ht="12.75">
      <c r="A180">
        <v>17</v>
      </c>
      <c r="B180">
        <v>1</v>
      </c>
      <c r="C180">
        <f>ROW(SmtRes!A124)</f>
        <v>124</v>
      </c>
      <c r="D180">
        <f>ROW(EtalonRes!A119)</f>
        <v>119</v>
      </c>
      <c r="E180" t="s">
        <v>136</v>
      </c>
      <c r="F180" t="s">
        <v>250</v>
      </c>
      <c r="G180" t="s">
        <v>251</v>
      </c>
      <c r="H180" t="s">
        <v>28</v>
      </c>
      <c r="I180">
        <v>0.103488</v>
      </c>
      <c r="J180">
        <v>0</v>
      </c>
      <c r="O180">
        <f t="shared" si="116"/>
        <v>1107.9</v>
      </c>
      <c r="P180">
        <f t="shared" si="117"/>
        <v>50.32</v>
      </c>
      <c r="Q180">
        <f t="shared" si="118"/>
        <v>74.83</v>
      </c>
      <c r="R180">
        <f t="shared" si="119"/>
        <v>23.46</v>
      </c>
      <c r="S180">
        <f t="shared" si="120"/>
        <v>982.75</v>
      </c>
      <c r="T180">
        <f t="shared" si="121"/>
        <v>0</v>
      </c>
      <c r="U180">
        <f t="shared" si="122"/>
        <v>6.028417127039999</v>
      </c>
      <c r="V180">
        <f t="shared" si="123"/>
        <v>0</v>
      </c>
      <c r="W180">
        <f t="shared" si="124"/>
        <v>0</v>
      </c>
      <c r="X180">
        <f t="shared" si="125"/>
        <v>756.72</v>
      </c>
      <c r="Y180">
        <f t="shared" si="126"/>
        <v>442.24</v>
      </c>
      <c r="AA180">
        <v>0</v>
      </c>
      <c r="AB180">
        <f t="shared" si="127"/>
        <v>964.7529999999999</v>
      </c>
      <c r="AC180">
        <f>(ES180)</f>
        <v>108.54</v>
      </c>
      <c r="AD180">
        <f>((ET180*1.25))</f>
        <v>148.825</v>
      </c>
      <c r="AE180">
        <f>((EU180*1.25))</f>
        <v>16.8875</v>
      </c>
      <c r="AF180">
        <f>((EV180*1.15))</f>
        <v>707.3879999999999</v>
      </c>
      <c r="AG180">
        <f>(AP180)</f>
        <v>0</v>
      </c>
      <c r="AH180">
        <f>((EW180*1.15))</f>
        <v>53.589999999999996</v>
      </c>
      <c r="AI180">
        <f>((EX180*1.25))</f>
        <v>0</v>
      </c>
      <c r="AJ180">
        <f>(AS180)</f>
        <v>0</v>
      </c>
      <c r="AK180">
        <v>842.72</v>
      </c>
      <c r="AL180">
        <v>108.54</v>
      </c>
      <c r="AM180">
        <v>119.06</v>
      </c>
      <c r="AN180">
        <v>13.51</v>
      </c>
      <c r="AO180">
        <v>615.12</v>
      </c>
      <c r="AP180">
        <v>0</v>
      </c>
      <c r="AQ180">
        <v>46.6</v>
      </c>
      <c r="AR180">
        <v>0</v>
      </c>
      <c r="AS180">
        <v>0</v>
      </c>
      <c r="AT180">
        <v>77</v>
      </c>
      <c r="AU180">
        <v>45</v>
      </c>
      <c r="AV180">
        <v>1.087</v>
      </c>
      <c r="AW180">
        <v>1</v>
      </c>
      <c r="AX180">
        <v>1</v>
      </c>
      <c r="AY180">
        <v>1</v>
      </c>
      <c r="AZ180">
        <v>12.35</v>
      </c>
      <c r="BA180">
        <v>12.35</v>
      </c>
      <c r="BB180">
        <v>4.47</v>
      </c>
      <c r="BC180">
        <v>4.48</v>
      </c>
      <c r="BH180">
        <v>0</v>
      </c>
      <c r="BI180">
        <v>1</v>
      </c>
      <c r="BJ180" t="s">
        <v>252</v>
      </c>
      <c r="BM180">
        <v>80</v>
      </c>
      <c r="BN180">
        <v>0</v>
      </c>
      <c r="BO180" t="s">
        <v>250</v>
      </c>
      <c r="BP180">
        <v>1</v>
      </c>
      <c r="BQ180">
        <v>30</v>
      </c>
      <c r="BR180">
        <v>0</v>
      </c>
      <c r="BS180">
        <v>12.35</v>
      </c>
      <c r="BT180">
        <v>1</v>
      </c>
      <c r="BU180">
        <v>1</v>
      </c>
      <c r="BV180">
        <v>1</v>
      </c>
      <c r="BW180">
        <v>1</v>
      </c>
      <c r="BX180">
        <v>1</v>
      </c>
      <c r="BZ180">
        <v>77</v>
      </c>
      <c r="CA180">
        <v>45</v>
      </c>
      <c r="CF180">
        <v>0</v>
      </c>
      <c r="CG180">
        <v>0</v>
      </c>
      <c r="CM180">
        <v>0</v>
      </c>
      <c r="CO180">
        <v>0</v>
      </c>
      <c r="CP180">
        <f t="shared" si="128"/>
        <v>1107.9</v>
      </c>
      <c r="CQ180">
        <f t="shared" si="129"/>
        <v>486.2592000000001</v>
      </c>
      <c r="CR180">
        <f t="shared" si="130"/>
        <v>723.1243042499999</v>
      </c>
      <c r="CS180">
        <f t="shared" si="131"/>
        <v>226.70539937499998</v>
      </c>
      <c r="CT180">
        <f t="shared" si="132"/>
        <v>9496.294836599998</v>
      </c>
      <c r="CU180">
        <f t="shared" si="133"/>
        <v>0</v>
      </c>
      <c r="CV180">
        <f t="shared" si="134"/>
        <v>58.25232999999999</v>
      </c>
      <c r="CW180">
        <f t="shared" si="135"/>
        <v>0</v>
      </c>
      <c r="CX180">
        <f t="shared" si="136"/>
        <v>0</v>
      </c>
      <c r="CY180">
        <f t="shared" si="137"/>
        <v>756.7175</v>
      </c>
      <c r="CZ180">
        <f t="shared" si="138"/>
        <v>442.2375</v>
      </c>
      <c r="DE180" t="s">
        <v>72</v>
      </c>
      <c r="DF180" t="s">
        <v>72</v>
      </c>
      <c r="DG180" t="s">
        <v>73</v>
      </c>
      <c r="DI180" t="s">
        <v>73</v>
      </c>
      <c r="DJ180" t="s">
        <v>72</v>
      </c>
      <c r="DN180">
        <v>85</v>
      </c>
      <c r="DO180">
        <v>70</v>
      </c>
      <c r="DP180">
        <v>1.087</v>
      </c>
      <c r="DQ180">
        <v>1</v>
      </c>
      <c r="DR180">
        <v>1</v>
      </c>
      <c r="DS180">
        <v>1</v>
      </c>
      <c r="DT180">
        <v>1</v>
      </c>
      <c r="DU180">
        <v>1009</v>
      </c>
      <c r="DV180" t="s">
        <v>28</v>
      </c>
      <c r="DW180" t="s">
        <v>28</v>
      </c>
      <c r="DX180">
        <v>1000</v>
      </c>
      <c r="EE180">
        <v>15470277</v>
      </c>
      <c r="EF180">
        <v>30</v>
      </c>
      <c r="EG180" t="s">
        <v>74</v>
      </c>
      <c r="EH180">
        <v>0</v>
      </c>
      <c r="EJ180">
        <v>1</v>
      </c>
      <c r="EK180">
        <v>80</v>
      </c>
      <c r="EL180" t="s">
        <v>241</v>
      </c>
      <c r="EM180" t="s">
        <v>242</v>
      </c>
      <c r="EQ180">
        <v>64</v>
      </c>
      <c r="ER180">
        <v>842.72</v>
      </c>
      <c r="ES180">
        <v>108.54</v>
      </c>
      <c r="ET180">
        <v>119.06</v>
      </c>
      <c r="EU180">
        <v>13.51</v>
      </c>
      <c r="EV180">
        <v>615.12</v>
      </c>
      <c r="EW180">
        <v>46.6</v>
      </c>
      <c r="EX180">
        <v>0</v>
      </c>
      <c r="EY180">
        <v>0</v>
      </c>
      <c r="EZ180">
        <v>0</v>
      </c>
      <c r="FQ180">
        <v>0</v>
      </c>
      <c r="FR180">
        <f t="shared" si="139"/>
        <v>0</v>
      </c>
      <c r="FS180">
        <v>0</v>
      </c>
      <c r="FX180">
        <v>77</v>
      </c>
      <c r="FY180">
        <v>45</v>
      </c>
    </row>
    <row r="181" spans="1:181" ht="12.75">
      <c r="A181">
        <v>17</v>
      </c>
      <c r="B181">
        <v>1</v>
      </c>
      <c r="C181">
        <f>ROW(SmtRes!A128)</f>
        <v>128</v>
      </c>
      <c r="D181">
        <f>ROW(EtalonRes!A123)</f>
        <v>123</v>
      </c>
      <c r="E181" t="s">
        <v>140</v>
      </c>
      <c r="F181" t="s">
        <v>253</v>
      </c>
      <c r="G181" t="s">
        <v>254</v>
      </c>
      <c r="H181" t="s">
        <v>123</v>
      </c>
      <c r="I181">
        <v>5.805</v>
      </c>
      <c r="J181">
        <v>0</v>
      </c>
      <c r="O181">
        <f t="shared" si="116"/>
        <v>13330.28</v>
      </c>
      <c r="P181">
        <f t="shared" si="117"/>
        <v>758.06</v>
      </c>
      <c r="Q181">
        <f t="shared" si="118"/>
        <v>762.42</v>
      </c>
      <c r="R181">
        <f t="shared" si="119"/>
        <v>358.23</v>
      </c>
      <c r="S181">
        <f t="shared" si="120"/>
        <v>11809.8</v>
      </c>
      <c r="T181">
        <f t="shared" si="121"/>
        <v>0</v>
      </c>
      <c r="U181">
        <f t="shared" si="122"/>
        <v>85.53304687499997</v>
      </c>
      <c r="V181">
        <f t="shared" si="123"/>
        <v>0</v>
      </c>
      <c r="W181">
        <f t="shared" si="124"/>
        <v>0</v>
      </c>
      <c r="X181">
        <f t="shared" si="125"/>
        <v>10746.92</v>
      </c>
      <c r="Y181">
        <f t="shared" si="126"/>
        <v>5314.41</v>
      </c>
      <c r="AA181">
        <v>0</v>
      </c>
      <c r="AB181">
        <f t="shared" si="127"/>
        <v>208.04249999999996</v>
      </c>
      <c r="AC181">
        <f>(ES181)</f>
        <v>22.83</v>
      </c>
      <c r="AD181">
        <f>((ET181*1.25))</f>
        <v>24.5</v>
      </c>
      <c r="AE181">
        <f>((EU181*1.25))</f>
        <v>4.875</v>
      </c>
      <c r="AF181">
        <f>((EV181*1.15))</f>
        <v>160.71249999999998</v>
      </c>
      <c r="AG181">
        <f>(AP181)</f>
        <v>0</v>
      </c>
      <c r="AH181">
        <f>((EW181*1.15))</f>
        <v>14.374999999999998</v>
      </c>
      <c r="AI181">
        <f>((EX181*1.25))</f>
        <v>0</v>
      </c>
      <c r="AJ181">
        <f>(AS181)</f>
        <v>0</v>
      </c>
      <c r="AK181">
        <v>182.18</v>
      </c>
      <c r="AL181">
        <v>22.83</v>
      </c>
      <c r="AM181">
        <v>19.6</v>
      </c>
      <c r="AN181">
        <v>3.9</v>
      </c>
      <c r="AO181">
        <v>139.75</v>
      </c>
      <c r="AP181">
        <v>0</v>
      </c>
      <c r="AQ181">
        <v>12.5</v>
      </c>
      <c r="AR181">
        <v>0</v>
      </c>
      <c r="AS181">
        <v>0</v>
      </c>
      <c r="AT181">
        <v>91</v>
      </c>
      <c r="AU181">
        <v>45</v>
      </c>
      <c r="AV181">
        <v>1.025</v>
      </c>
      <c r="AW181">
        <v>1</v>
      </c>
      <c r="AX181">
        <v>1</v>
      </c>
      <c r="AY181">
        <v>1</v>
      </c>
      <c r="AZ181">
        <v>12.35</v>
      </c>
      <c r="BA181">
        <v>12.35</v>
      </c>
      <c r="BB181">
        <v>5.23</v>
      </c>
      <c r="BC181">
        <v>5.72</v>
      </c>
      <c r="BH181">
        <v>0</v>
      </c>
      <c r="BI181">
        <v>1</v>
      </c>
      <c r="BJ181" t="s">
        <v>255</v>
      </c>
      <c r="BM181">
        <v>119</v>
      </c>
      <c r="BN181">
        <v>0</v>
      </c>
      <c r="BO181" t="s">
        <v>253</v>
      </c>
      <c r="BP181">
        <v>1</v>
      </c>
      <c r="BQ181">
        <v>30</v>
      </c>
      <c r="BR181">
        <v>0</v>
      </c>
      <c r="BS181">
        <v>12.35</v>
      </c>
      <c r="BT181">
        <v>1</v>
      </c>
      <c r="BU181">
        <v>1</v>
      </c>
      <c r="BV181">
        <v>1</v>
      </c>
      <c r="BW181">
        <v>1</v>
      </c>
      <c r="BX181">
        <v>1</v>
      </c>
      <c r="BZ181">
        <v>91</v>
      </c>
      <c r="CA181">
        <v>45</v>
      </c>
      <c r="CF181">
        <v>0</v>
      </c>
      <c r="CG181">
        <v>0</v>
      </c>
      <c r="CM181">
        <v>0</v>
      </c>
      <c r="CO181">
        <v>0</v>
      </c>
      <c r="CP181">
        <f t="shared" si="128"/>
        <v>13330.279999999999</v>
      </c>
      <c r="CQ181">
        <f t="shared" si="129"/>
        <v>130.58759999999998</v>
      </c>
      <c r="CR181">
        <f t="shared" si="130"/>
        <v>131.33837499999998</v>
      </c>
      <c r="CS181">
        <f t="shared" si="131"/>
        <v>61.71140624999999</v>
      </c>
      <c r="CT181">
        <f t="shared" si="132"/>
        <v>2034.4193593749997</v>
      </c>
      <c r="CU181">
        <f t="shared" si="133"/>
        <v>0</v>
      </c>
      <c r="CV181">
        <f t="shared" si="134"/>
        <v>14.734374999999996</v>
      </c>
      <c r="CW181">
        <f t="shared" si="135"/>
        <v>0</v>
      </c>
      <c r="CX181">
        <f t="shared" si="136"/>
        <v>0</v>
      </c>
      <c r="CY181">
        <f t="shared" si="137"/>
        <v>10746.918</v>
      </c>
      <c r="CZ181">
        <f t="shared" si="138"/>
        <v>5314.41</v>
      </c>
      <c r="DE181" t="s">
        <v>72</v>
      </c>
      <c r="DF181" t="s">
        <v>72</v>
      </c>
      <c r="DG181" t="s">
        <v>73</v>
      </c>
      <c r="DI181" t="s">
        <v>73</v>
      </c>
      <c r="DJ181" t="s">
        <v>72</v>
      </c>
      <c r="DN181">
        <v>100</v>
      </c>
      <c r="DO181">
        <v>64</v>
      </c>
      <c r="DP181">
        <v>1.025</v>
      </c>
      <c r="DQ181">
        <v>1</v>
      </c>
      <c r="DR181">
        <v>1</v>
      </c>
      <c r="DS181">
        <v>1</v>
      </c>
      <c r="DT181">
        <v>1</v>
      </c>
      <c r="DU181">
        <v>1003</v>
      </c>
      <c r="DV181" t="s">
        <v>123</v>
      </c>
      <c r="DW181" t="s">
        <v>123</v>
      </c>
      <c r="DX181">
        <v>100</v>
      </c>
      <c r="EE181">
        <v>15470316</v>
      </c>
      <c r="EF181">
        <v>30</v>
      </c>
      <c r="EG181" t="s">
        <v>74</v>
      </c>
      <c r="EH181">
        <v>0</v>
      </c>
      <c r="EJ181">
        <v>1</v>
      </c>
      <c r="EK181">
        <v>119</v>
      </c>
      <c r="EL181" t="s">
        <v>256</v>
      </c>
      <c r="EM181" t="s">
        <v>257</v>
      </c>
      <c r="EQ181">
        <v>64</v>
      </c>
      <c r="ER181">
        <v>182.18</v>
      </c>
      <c r="ES181">
        <v>22.83</v>
      </c>
      <c r="ET181">
        <v>19.6</v>
      </c>
      <c r="EU181">
        <v>3.9</v>
      </c>
      <c r="EV181">
        <v>139.75</v>
      </c>
      <c r="EW181">
        <v>12.5</v>
      </c>
      <c r="EX181">
        <v>0</v>
      </c>
      <c r="EY181">
        <v>0</v>
      </c>
      <c r="EZ181">
        <v>0</v>
      </c>
      <c r="FQ181">
        <v>0</v>
      </c>
      <c r="FR181">
        <f t="shared" si="139"/>
        <v>0</v>
      </c>
      <c r="FS181">
        <v>0</v>
      </c>
      <c r="FX181">
        <v>91</v>
      </c>
      <c r="FY181">
        <v>45</v>
      </c>
    </row>
    <row r="182" spans="1:181" ht="12.75">
      <c r="A182">
        <v>18</v>
      </c>
      <c r="B182">
        <v>1</v>
      </c>
      <c r="C182">
        <v>128</v>
      </c>
      <c r="E182" t="s">
        <v>144</v>
      </c>
      <c r="F182" t="s">
        <v>258</v>
      </c>
      <c r="G182" t="s">
        <v>259</v>
      </c>
      <c r="H182" t="s">
        <v>37</v>
      </c>
      <c r="I182">
        <f>I181*J182</f>
        <v>609.525</v>
      </c>
      <c r="J182">
        <v>105</v>
      </c>
      <c r="O182">
        <f t="shared" si="116"/>
        <v>36986.4</v>
      </c>
      <c r="P182">
        <f t="shared" si="117"/>
        <v>36986.4</v>
      </c>
      <c r="Q182">
        <f t="shared" si="118"/>
        <v>0</v>
      </c>
      <c r="R182">
        <f t="shared" si="119"/>
        <v>0</v>
      </c>
      <c r="S182">
        <f t="shared" si="120"/>
        <v>0</v>
      </c>
      <c r="T182">
        <f t="shared" si="121"/>
        <v>0</v>
      </c>
      <c r="U182">
        <f t="shared" si="122"/>
        <v>0</v>
      </c>
      <c r="V182">
        <f t="shared" si="123"/>
        <v>0</v>
      </c>
      <c r="W182">
        <f t="shared" si="124"/>
        <v>0</v>
      </c>
      <c r="X182">
        <f t="shared" si="125"/>
        <v>0</v>
      </c>
      <c r="Y182">
        <f t="shared" si="126"/>
        <v>0</v>
      </c>
      <c r="AA182">
        <v>0</v>
      </c>
      <c r="AB182">
        <f t="shared" si="127"/>
        <v>17.19</v>
      </c>
      <c r="AC182">
        <f aca="true" t="shared" si="142" ref="AC182:AJ182">AL182</f>
        <v>17.19</v>
      </c>
      <c r="AD182">
        <f t="shared" si="142"/>
        <v>0</v>
      </c>
      <c r="AE182">
        <f t="shared" si="142"/>
        <v>0</v>
      </c>
      <c r="AF182">
        <f t="shared" si="142"/>
        <v>0</v>
      </c>
      <c r="AG182">
        <f t="shared" si="142"/>
        <v>0</v>
      </c>
      <c r="AH182">
        <f t="shared" si="142"/>
        <v>0</v>
      </c>
      <c r="AI182">
        <f t="shared" si="142"/>
        <v>0</v>
      </c>
      <c r="AJ182">
        <f t="shared" si="142"/>
        <v>0</v>
      </c>
      <c r="AK182">
        <v>17.19</v>
      </c>
      <c r="AL182">
        <v>17.19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1</v>
      </c>
      <c r="AX182">
        <v>1</v>
      </c>
      <c r="AY182">
        <v>1</v>
      </c>
      <c r="AZ182">
        <v>1</v>
      </c>
      <c r="BA182">
        <v>1</v>
      </c>
      <c r="BB182">
        <v>1</v>
      </c>
      <c r="BC182">
        <v>3.53</v>
      </c>
      <c r="BH182">
        <v>3</v>
      </c>
      <c r="BI182">
        <v>1</v>
      </c>
      <c r="BJ182" t="s">
        <v>260</v>
      </c>
      <c r="BM182">
        <v>119</v>
      </c>
      <c r="BN182">
        <v>0</v>
      </c>
      <c r="BO182" t="s">
        <v>258</v>
      </c>
      <c r="BP182">
        <v>1</v>
      </c>
      <c r="BQ182">
        <v>30</v>
      </c>
      <c r="BR182">
        <v>0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Z182">
        <v>0</v>
      </c>
      <c r="CA182">
        <v>0</v>
      </c>
      <c r="CF182">
        <v>0</v>
      </c>
      <c r="CG182">
        <v>0</v>
      </c>
      <c r="CM182">
        <v>0</v>
      </c>
      <c r="CO182">
        <v>0</v>
      </c>
      <c r="CP182">
        <f t="shared" si="128"/>
        <v>36986.4</v>
      </c>
      <c r="CQ182">
        <f t="shared" si="129"/>
        <v>60.6807</v>
      </c>
      <c r="CR182">
        <f t="shared" si="130"/>
        <v>0</v>
      </c>
      <c r="CS182">
        <f t="shared" si="131"/>
        <v>0</v>
      </c>
      <c r="CT182">
        <f t="shared" si="132"/>
        <v>0</v>
      </c>
      <c r="CU182">
        <f t="shared" si="133"/>
        <v>0</v>
      </c>
      <c r="CV182">
        <f t="shared" si="134"/>
        <v>0</v>
      </c>
      <c r="CW182">
        <f t="shared" si="135"/>
        <v>0</v>
      </c>
      <c r="CX182">
        <f t="shared" si="136"/>
        <v>0</v>
      </c>
      <c r="CY182">
        <f t="shared" si="137"/>
        <v>0</v>
      </c>
      <c r="CZ182">
        <f t="shared" si="138"/>
        <v>0</v>
      </c>
      <c r="DN182">
        <v>100</v>
      </c>
      <c r="DO182">
        <v>64</v>
      </c>
      <c r="DP182">
        <v>1.025</v>
      </c>
      <c r="DQ182">
        <v>1</v>
      </c>
      <c r="DR182">
        <v>1</v>
      </c>
      <c r="DS182">
        <v>1</v>
      </c>
      <c r="DT182">
        <v>1</v>
      </c>
      <c r="DU182">
        <v>1003</v>
      </c>
      <c r="DV182" t="s">
        <v>37</v>
      </c>
      <c r="DW182" t="s">
        <v>37</v>
      </c>
      <c r="DX182">
        <v>1</v>
      </c>
      <c r="EE182">
        <v>15470316</v>
      </c>
      <c r="EF182">
        <v>30</v>
      </c>
      <c r="EG182" t="s">
        <v>74</v>
      </c>
      <c r="EH182">
        <v>0</v>
      </c>
      <c r="EJ182">
        <v>1</v>
      </c>
      <c r="EK182">
        <v>119</v>
      </c>
      <c r="EL182" t="s">
        <v>256</v>
      </c>
      <c r="EM182" t="s">
        <v>257</v>
      </c>
      <c r="EQ182">
        <v>0</v>
      </c>
      <c r="ER182">
        <v>17.19</v>
      </c>
      <c r="ES182">
        <v>17.19</v>
      </c>
      <c r="ET182">
        <v>0</v>
      </c>
      <c r="EU182">
        <v>0</v>
      </c>
      <c r="EV182">
        <v>0</v>
      </c>
      <c r="EW182">
        <v>0</v>
      </c>
      <c r="EX182">
        <v>0</v>
      </c>
      <c r="EZ182">
        <v>0</v>
      </c>
      <c r="FQ182">
        <v>0</v>
      </c>
      <c r="FR182">
        <f t="shared" si="139"/>
        <v>0</v>
      </c>
      <c r="FS182">
        <v>0</v>
      </c>
      <c r="FX182">
        <v>0</v>
      </c>
      <c r="FY182">
        <v>0</v>
      </c>
    </row>
    <row r="184" spans="1:43" ht="12.75">
      <c r="A184" s="2">
        <v>51</v>
      </c>
      <c r="B184" s="2">
        <f>B168</f>
        <v>1</v>
      </c>
      <c r="C184" s="2">
        <f>A168</f>
        <v>4</v>
      </c>
      <c r="D184" s="2">
        <f>ROW(A168)</f>
        <v>168</v>
      </c>
      <c r="E184" s="2"/>
      <c r="F184" s="2" t="str">
        <f>IF(F168&lt;&gt;"",F168,"")</f>
        <v>Новый раздел</v>
      </c>
      <c r="G184" s="2" t="str">
        <f>IF(G168&lt;&gt;"",G168,"")</f>
        <v>ДВЕРИ</v>
      </c>
      <c r="H184" s="2"/>
      <c r="I184" s="2"/>
      <c r="J184" s="2"/>
      <c r="K184" s="2"/>
      <c r="L184" s="2"/>
      <c r="M184" s="2"/>
      <c r="N184" s="2"/>
      <c r="O184" s="2">
        <f aca="true" t="shared" si="143" ref="O184:Y184">ROUND(AB184,2)</f>
        <v>69992.81</v>
      </c>
      <c r="P184" s="2">
        <f t="shared" si="143"/>
        <v>50578.59</v>
      </c>
      <c r="Q184" s="2">
        <f t="shared" si="143"/>
        <v>1215.39</v>
      </c>
      <c r="R184" s="2">
        <f t="shared" si="143"/>
        <v>453.05</v>
      </c>
      <c r="S184" s="2">
        <f t="shared" si="143"/>
        <v>18198.83</v>
      </c>
      <c r="T184" s="2">
        <f t="shared" si="143"/>
        <v>0</v>
      </c>
      <c r="U184" s="2">
        <f t="shared" si="143"/>
        <v>124.53</v>
      </c>
      <c r="V184" s="2">
        <f t="shared" si="143"/>
        <v>0</v>
      </c>
      <c r="W184" s="2">
        <f t="shared" si="143"/>
        <v>0</v>
      </c>
      <c r="X184" s="2">
        <f t="shared" si="143"/>
        <v>15865.61</v>
      </c>
      <c r="Y184" s="2">
        <f t="shared" si="143"/>
        <v>8189.48</v>
      </c>
      <c r="Z184" s="2"/>
      <c r="AA184" s="2"/>
      <c r="AB184" s="2">
        <f>ROUND(SUMIF(AA172:AA182,"=0",O172:O182),2)</f>
        <v>69992.81</v>
      </c>
      <c r="AC184" s="2">
        <f>ROUND(SUMIF(AA172:AA182,"=0",P172:P182),2)</f>
        <v>50578.59</v>
      </c>
      <c r="AD184" s="2">
        <f>ROUND(SUMIF(AA172:AA182,"=0",Q172:Q182),2)</f>
        <v>1215.39</v>
      </c>
      <c r="AE184" s="2">
        <f>ROUND(SUMIF(AA172:AA182,"=0",R172:R182),2)</f>
        <v>453.05</v>
      </c>
      <c r="AF184" s="2">
        <f>ROUND(SUMIF(AA172:AA182,"=0",S172:S182),2)</f>
        <v>18198.83</v>
      </c>
      <c r="AG184" s="2">
        <f>ROUND(SUMIF(AA172:AA182,"=0",T172:T182),2)</f>
        <v>0</v>
      </c>
      <c r="AH184" s="2">
        <f>ROUND(SUMIF(AA172:AA182,"=0",U172:U182),2)</f>
        <v>124.53</v>
      </c>
      <c r="AI184" s="2">
        <f>ROUND(SUMIF(AA172:AA182,"=0",V172:V182),2)</f>
        <v>0</v>
      </c>
      <c r="AJ184" s="2">
        <f>ROUND(SUMIF(AA172:AA182,"=0",W172:W182),2)</f>
        <v>0</v>
      </c>
      <c r="AK184" s="2">
        <f>ROUND(SUMIF(AA172:AA182,"=0",X172:X182),2)</f>
        <v>15865.61</v>
      </c>
      <c r="AL184" s="2">
        <f>ROUND(SUMIF(AA172:AA182,"=0",Y172:Y182),2)</f>
        <v>8189.48</v>
      </c>
      <c r="AM184" s="2"/>
      <c r="AN184" s="2">
        <f>ROUND(AO184,2)</f>
        <v>0</v>
      </c>
      <c r="AO184" s="2">
        <f>ROUND(SUMIF(AA172:AA182,"=0",FQ172:FQ182),2)</f>
        <v>0</v>
      </c>
      <c r="AP184" s="2">
        <f>ROUND(AQ184,2)</f>
        <v>0</v>
      </c>
      <c r="AQ184" s="2">
        <f>ROUND(SUM(FR172:FR182),2)</f>
        <v>0</v>
      </c>
    </row>
    <row r="186" spans="1:14" ht="12.75">
      <c r="A186" s="3">
        <v>50</v>
      </c>
      <c r="B186" s="3">
        <v>0</v>
      </c>
      <c r="C186" s="3">
        <v>0</v>
      </c>
      <c r="D186" s="3">
        <v>1</v>
      </c>
      <c r="E186" s="3">
        <v>201</v>
      </c>
      <c r="F186" s="3">
        <f>Source!O184</f>
        <v>69992.81</v>
      </c>
      <c r="G186" s="3" t="s">
        <v>41</v>
      </c>
      <c r="H186" s="3" t="s">
        <v>42</v>
      </c>
      <c r="I186" s="3"/>
      <c r="J186" s="3"/>
      <c r="K186" s="3">
        <v>-201</v>
      </c>
      <c r="L186" s="3">
        <v>1</v>
      </c>
      <c r="M186" s="3">
        <v>3</v>
      </c>
      <c r="N186" s="3" t="s">
        <v>4</v>
      </c>
    </row>
    <row r="187" spans="1:14" ht="12.75">
      <c r="A187" s="3">
        <v>50</v>
      </c>
      <c r="B187" s="3">
        <v>0</v>
      </c>
      <c r="C187" s="3">
        <v>0</v>
      </c>
      <c r="D187" s="3">
        <v>1</v>
      </c>
      <c r="E187" s="3">
        <v>202</v>
      </c>
      <c r="F187" s="3">
        <f>Source!P184</f>
        <v>50578.59</v>
      </c>
      <c r="G187" s="3" t="s">
        <v>43</v>
      </c>
      <c r="H187" s="3" t="s">
        <v>44</v>
      </c>
      <c r="I187" s="3"/>
      <c r="J187" s="3"/>
      <c r="K187" s="3">
        <v>-202</v>
      </c>
      <c r="L187" s="3">
        <v>2</v>
      </c>
      <c r="M187" s="3">
        <v>3</v>
      </c>
      <c r="N187" s="3" t="s">
        <v>4</v>
      </c>
    </row>
    <row r="188" spans="1:14" ht="12.75">
      <c r="A188" s="3">
        <v>50</v>
      </c>
      <c r="B188" s="3">
        <v>0</v>
      </c>
      <c r="C188" s="3">
        <v>0</v>
      </c>
      <c r="D188" s="3">
        <v>1</v>
      </c>
      <c r="E188" s="3">
        <v>222</v>
      </c>
      <c r="F188" s="3">
        <f>Source!AN184</f>
        <v>0</v>
      </c>
      <c r="G188" s="3" t="s">
        <v>45</v>
      </c>
      <c r="H188" s="3" t="s">
        <v>46</v>
      </c>
      <c r="I188" s="3"/>
      <c r="J188" s="3"/>
      <c r="K188" s="3">
        <v>-222</v>
      </c>
      <c r="L188" s="3">
        <v>3</v>
      </c>
      <c r="M188" s="3">
        <v>3</v>
      </c>
      <c r="N188" s="3" t="s">
        <v>4</v>
      </c>
    </row>
    <row r="189" spans="1:14" ht="12.75">
      <c r="A189" s="3">
        <v>50</v>
      </c>
      <c r="B189" s="3">
        <v>0</v>
      </c>
      <c r="C189" s="3">
        <v>0</v>
      </c>
      <c r="D189" s="3">
        <v>1</v>
      </c>
      <c r="E189" s="3">
        <v>216</v>
      </c>
      <c r="F189" s="3">
        <f>Source!AP184</f>
        <v>0</v>
      </c>
      <c r="G189" s="3" t="s">
        <v>47</v>
      </c>
      <c r="H189" s="3" t="s">
        <v>48</v>
      </c>
      <c r="I189" s="3"/>
      <c r="J189" s="3"/>
      <c r="K189" s="3">
        <v>-216</v>
      </c>
      <c r="L189" s="3">
        <v>4</v>
      </c>
      <c r="M189" s="3">
        <v>3</v>
      </c>
      <c r="N189" s="3" t="s">
        <v>4</v>
      </c>
    </row>
    <row r="190" spans="1:14" ht="12.75">
      <c r="A190" s="3">
        <v>50</v>
      </c>
      <c r="B190" s="3">
        <v>0</v>
      </c>
      <c r="C190" s="3">
        <v>0</v>
      </c>
      <c r="D190" s="3">
        <v>1</v>
      </c>
      <c r="E190" s="3">
        <v>203</v>
      </c>
      <c r="F190" s="3">
        <f>Source!Q184</f>
        <v>1215.39</v>
      </c>
      <c r="G190" s="3" t="s">
        <v>49</v>
      </c>
      <c r="H190" s="3" t="s">
        <v>50</v>
      </c>
      <c r="I190" s="3"/>
      <c r="J190" s="3"/>
      <c r="K190" s="3">
        <v>-203</v>
      </c>
      <c r="L190" s="3">
        <v>5</v>
      </c>
      <c r="M190" s="3">
        <v>3</v>
      </c>
      <c r="N190" s="3" t="s">
        <v>4</v>
      </c>
    </row>
    <row r="191" spans="1:14" ht="12.75">
      <c r="A191" s="3">
        <v>50</v>
      </c>
      <c r="B191" s="3">
        <v>0</v>
      </c>
      <c r="C191" s="3">
        <v>0</v>
      </c>
      <c r="D191" s="3">
        <v>1</v>
      </c>
      <c r="E191" s="3">
        <v>204</v>
      </c>
      <c r="F191" s="3">
        <f>Source!R184</f>
        <v>453.05</v>
      </c>
      <c r="G191" s="3" t="s">
        <v>51</v>
      </c>
      <c r="H191" s="3" t="s">
        <v>52</v>
      </c>
      <c r="I191" s="3"/>
      <c r="J191" s="3"/>
      <c r="K191" s="3">
        <v>-204</v>
      </c>
      <c r="L191" s="3">
        <v>6</v>
      </c>
      <c r="M191" s="3">
        <v>3</v>
      </c>
      <c r="N191" s="3" t="s">
        <v>4</v>
      </c>
    </row>
    <row r="192" spans="1:14" ht="12.75">
      <c r="A192" s="3">
        <v>50</v>
      </c>
      <c r="B192" s="3">
        <v>0</v>
      </c>
      <c r="C192" s="3">
        <v>0</v>
      </c>
      <c r="D192" s="3">
        <v>1</v>
      </c>
      <c r="E192" s="3">
        <v>205</v>
      </c>
      <c r="F192" s="3">
        <f>Source!S184</f>
        <v>18198.83</v>
      </c>
      <c r="G192" s="3" t="s">
        <v>53</v>
      </c>
      <c r="H192" s="3" t="s">
        <v>54</v>
      </c>
      <c r="I192" s="3"/>
      <c r="J192" s="3"/>
      <c r="K192" s="3">
        <v>-205</v>
      </c>
      <c r="L192" s="3">
        <v>7</v>
      </c>
      <c r="M192" s="3">
        <v>3</v>
      </c>
      <c r="N192" s="3" t="s">
        <v>4</v>
      </c>
    </row>
    <row r="193" spans="1:14" ht="12.75">
      <c r="A193" s="3">
        <v>50</v>
      </c>
      <c r="B193" s="3">
        <v>0</v>
      </c>
      <c r="C193" s="3">
        <v>0</v>
      </c>
      <c r="D193" s="3">
        <v>1</v>
      </c>
      <c r="E193" s="3">
        <v>206</v>
      </c>
      <c r="F193" s="3">
        <f>Source!T184</f>
        <v>0</v>
      </c>
      <c r="G193" s="3" t="s">
        <v>55</v>
      </c>
      <c r="H193" s="3" t="s">
        <v>56</v>
      </c>
      <c r="I193" s="3"/>
      <c r="J193" s="3"/>
      <c r="K193" s="3">
        <v>-206</v>
      </c>
      <c r="L193" s="3">
        <v>8</v>
      </c>
      <c r="M193" s="3">
        <v>3</v>
      </c>
      <c r="N193" s="3" t="s">
        <v>4</v>
      </c>
    </row>
    <row r="194" spans="1:14" ht="12.75">
      <c r="A194" s="3">
        <v>50</v>
      </c>
      <c r="B194" s="3">
        <v>0</v>
      </c>
      <c r="C194" s="3">
        <v>0</v>
      </c>
      <c r="D194" s="3">
        <v>1</v>
      </c>
      <c r="E194" s="3">
        <v>207</v>
      </c>
      <c r="F194" s="3">
        <f>Source!U184</f>
        <v>124.53</v>
      </c>
      <c r="G194" s="3" t="s">
        <v>57</v>
      </c>
      <c r="H194" s="3" t="s">
        <v>58</v>
      </c>
      <c r="I194" s="3"/>
      <c r="J194" s="3"/>
      <c r="K194" s="3">
        <v>-207</v>
      </c>
      <c r="L194" s="3">
        <v>9</v>
      </c>
      <c r="M194" s="3">
        <v>3</v>
      </c>
      <c r="N194" s="3" t="s">
        <v>4</v>
      </c>
    </row>
    <row r="195" spans="1:14" ht="12.75">
      <c r="A195" s="3">
        <v>50</v>
      </c>
      <c r="B195" s="3">
        <v>0</v>
      </c>
      <c r="C195" s="3">
        <v>0</v>
      </c>
      <c r="D195" s="3">
        <v>1</v>
      </c>
      <c r="E195" s="3">
        <v>208</v>
      </c>
      <c r="F195" s="3">
        <f>Source!V184</f>
        <v>0</v>
      </c>
      <c r="G195" s="3" t="s">
        <v>59</v>
      </c>
      <c r="H195" s="3" t="s">
        <v>60</v>
      </c>
      <c r="I195" s="3"/>
      <c r="J195" s="3"/>
      <c r="K195" s="3">
        <v>-208</v>
      </c>
      <c r="L195" s="3">
        <v>10</v>
      </c>
      <c r="M195" s="3">
        <v>3</v>
      </c>
      <c r="N195" s="3" t="s">
        <v>4</v>
      </c>
    </row>
    <row r="196" spans="1:14" ht="12.75">
      <c r="A196" s="3">
        <v>50</v>
      </c>
      <c r="B196" s="3">
        <v>0</v>
      </c>
      <c r="C196" s="3">
        <v>0</v>
      </c>
      <c r="D196" s="3">
        <v>1</v>
      </c>
      <c r="E196" s="3">
        <v>209</v>
      </c>
      <c r="F196" s="3">
        <f>Source!W184</f>
        <v>0</v>
      </c>
      <c r="G196" s="3" t="s">
        <v>61</v>
      </c>
      <c r="H196" s="3" t="s">
        <v>62</v>
      </c>
      <c r="I196" s="3"/>
      <c r="J196" s="3"/>
      <c r="K196" s="3">
        <v>-209</v>
      </c>
      <c r="L196" s="3">
        <v>11</v>
      </c>
      <c r="M196" s="3">
        <v>3</v>
      </c>
      <c r="N196" s="3" t="s">
        <v>4</v>
      </c>
    </row>
    <row r="197" spans="1:14" ht="12.75">
      <c r="A197" s="3">
        <v>50</v>
      </c>
      <c r="B197" s="3">
        <v>0</v>
      </c>
      <c r="C197" s="3">
        <v>0</v>
      </c>
      <c r="D197" s="3">
        <v>1</v>
      </c>
      <c r="E197" s="3">
        <v>210</v>
      </c>
      <c r="F197" s="3">
        <f>Source!X184</f>
        <v>15865.61</v>
      </c>
      <c r="G197" s="3" t="s">
        <v>63</v>
      </c>
      <c r="H197" s="3" t="s">
        <v>64</v>
      </c>
      <c r="I197" s="3"/>
      <c r="J197" s="3"/>
      <c r="K197" s="3">
        <v>-210</v>
      </c>
      <c r="L197" s="3">
        <v>12</v>
      </c>
      <c r="M197" s="3">
        <v>3</v>
      </c>
      <c r="N197" s="3" t="s">
        <v>4</v>
      </c>
    </row>
    <row r="198" spans="1:14" ht="12.75">
      <c r="A198" s="3">
        <v>50</v>
      </c>
      <c r="B198" s="3">
        <v>0</v>
      </c>
      <c r="C198" s="3">
        <v>0</v>
      </c>
      <c r="D198" s="3">
        <v>1</v>
      </c>
      <c r="E198" s="3">
        <v>211</v>
      </c>
      <c r="F198" s="3">
        <f>Source!Y184</f>
        <v>8189.48</v>
      </c>
      <c r="G198" s="3" t="s">
        <v>65</v>
      </c>
      <c r="H198" s="3" t="s">
        <v>66</v>
      </c>
      <c r="I198" s="3"/>
      <c r="J198" s="3"/>
      <c r="K198" s="3">
        <v>-211</v>
      </c>
      <c r="L198" s="3">
        <v>13</v>
      </c>
      <c r="M198" s="3">
        <v>3</v>
      </c>
      <c r="N198" s="3" t="s">
        <v>4</v>
      </c>
    </row>
    <row r="199" ht="12.75">
      <c r="G199">
        <v>0</v>
      </c>
    </row>
    <row r="200" spans="1:67" ht="12.75">
      <c r="A200" s="1">
        <v>4</v>
      </c>
      <c r="B200" s="1">
        <v>1</v>
      </c>
      <c r="C200" s="1"/>
      <c r="D200" s="1">
        <f>ROW(A207)</f>
        <v>207</v>
      </c>
      <c r="E200" s="1"/>
      <c r="F200" s="1" t="s">
        <v>14</v>
      </c>
      <c r="G200" s="1" t="s">
        <v>261</v>
      </c>
      <c r="H200" s="1"/>
      <c r="I200" s="1"/>
      <c r="J200" s="1"/>
      <c r="K200" s="1"/>
      <c r="L200" s="1"/>
      <c r="M200" s="1"/>
      <c r="N200" s="1" t="s">
        <v>4</v>
      </c>
      <c r="O200" s="1"/>
      <c r="P200" s="1"/>
      <c r="Q200" s="1"/>
      <c r="R200" s="1" t="s">
        <v>4</v>
      </c>
      <c r="S200" s="1" t="s">
        <v>4</v>
      </c>
      <c r="T200" s="1" t="s">
        <v>4</v>
      </c>
      <c r="U200" s="1" t="s">
        <v>4</v>
      </c>
      <c r="V200" s="1"/>
      <c r="W200" s="1"/>
      <c r="X200" s="1">
        <v>0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>
        <v>0</v>
      </c>
      <c r="AM200" s="1"/>
      <c r="AN200" s="1"/>
      <c r="AO200" s="1" t="s">
        <v>4</v>
      </c>
      <c r="AP200" s="1" t="s">
        <v>4</v>
      </c>
      <c r="AQ200" s="1" t="s">
        <v>4</v>
      </c>
      <c r="AR200" s="1"/>
      <c r="AS200" s="1"/>
      <c r="AT200" s="1" t="s">
        <v>4</v>
      </c>
      <c r="AU200" s="1" t="s">
        <v>4</v>
      </c>
      <c r="AV200" s="1" t="s">
        <v>4</v>
      </c>
      <c r="AW200" s="1" t="s">
        <v>4</v>
      </c>
      <c r="AX200" s="1" t="s">
        <v>4</v>
      </c>
      <c r="AY200" s="1" t="s">
        <v>4</v>
      </c>
      <c r="AZ200" s="1" t="s">
        <v>4</v>
      </c>
      <c r="BA200" s="1" t="s">
        <v>4</v>
      </c>
      <c r="BB200" s="1" t="s">
        <v>4</v>
      </c>
      <c r="BC200" s="1" t="s">
        <v>4</v>
      </c>
      <c r="BD200" s="1" t="s">
        <v>4</v>
      </c>
      <c r="BE200" s="1" t="s">
        <v>262</v>
      </c>
      <c r="BF200" s="1">
        <v>0</v>
      </c>
      <c r="BG200" s="1">
        <v>0</v>
      </c>
      <c r="BH200" s="1" t="s">
        <v>4</v>
      </c>
      <c r="BI200" s="1" t="s">
        <v>4</v>
      </c>
      <c r="BJ200" s="1" t="s">
        <v>4</v>
      </c>
      <c r="BK200" s="1" t="s">
        <v>4</v>
      </c>
      <c r="BL200" s="1" t="s">
        <v>4</v>
      </c>
      <c r="BM200" s="1">
        <v>0</v>
      </c>
      <c r="BN200" s="1" t="s">
        <v>4</v>
      </c>
      <c r="BO200" s="1">
        <v>0</v>
      </c>
    </row>
    <row r="202" spans="1:43" ht="12.75">
      <c r="A202" s="2">
        <v>52</v>
      </c>
      <c r="B202" s="2">
        <f aca="true" t="shared" si="144" ref="B202:AQ202">B207</f>
        <v>1</v>
      </c>
      <c r="C202" s="2">
        <f t="shared" si="144"/>
        <v>4</v>
      </c>
      <c r="D202" s="2">
        <f t="shared" si="144"/>
        <v>200</v>
      </c>
      <c r="E202" s="2">
        <f t="shared" si="144"/>
        <v>0</v>
      </c>
      <c r="F202" s="2" t="str">
        <f t="shared" si="144"/>
        <v>Новый раздел</v>
      </c>
      <c r="G202" s="2" t="str">
        <f t="shared" si="144"/>
        <v>МУСОР</v>
      </c>
      <c r="H202" s="2">
        <f t="shared" si="144"/>
        <v>0</v>
      </c>
      <c r="I202" s="2">
        <f t="shared" si="144"/>
        <v>0</v>
      </c>
      <c r="J202" s="2">
        <f t="shared" si="144"/>
        <v>0</v>
      </c>
      <c r="K202" s="2">
        <f t="shared" si="144"/>
        <v>0</v>
      </c>
      <c r="L202" s="2">
        <f t="shared" si="144"/>
        <v>0</v>
      </c>
      <c r="M202" s="2">
        <f t="shared" si="144"/>
        <v>0</v>
      </c>
      <c r="N202" s="2">
        <f t="shared" si="144"/>
        <v>0</v>
      </c>
      <c r="O202" s="2">
        <f t="shared" si="144"/>
        <v>544.27</v>
      </c>
      <c r="P202" s="2">
        <f t="shared" si="144"/>
        <v>0</v>
      </c>
      <c r="Q202" s="2">
        <f t="shared" si="144"/>
        <v>327.37</v>
      </c>
      <c r="R202" s="2">
        <f t="shared" si="144"/>
        <v>0</v>
      </c>
      <c r="S202" s="2">
        <f t="shared" si="144"/>
        <v>216.9</v>
      </c>
      <c r="T202" s="2">
        <f t="shared" si="144"/>
        <v>0</v>
      </c>
      <c r="U202" s="2">
        <f t="shared" si="144"/>
        <v>1.86</v>
      </c>
      <c r="V202" s="2">
        <f t="shared" si="144"/>
        <v>0</v>
      </c>
      <c r="W202" s="2">
        <f t="shared" si="144"/>
        <v>0</v>
      </c>
      <c r="X202" s="2">
        <f t="shared" si="144"/>
        <v>180.03</v>
      </c>
      <c r="Y202" s="2">
        <f t="shared" si="144"/>
        <v>97.61</v>
      </c>
      <c r="Z202" s="2">
        <f t="shared" si="144"/>
        <v>0</v>
      </c>
      <c r="AA202" s="2">
        <f t="shared" si="144"/>
        <v>0</v>
      </c>
      <c r="AB202" s="2">
        <f t="shared" si="144"/>
        <v>544.27</v>
      </c>
      <c r="AC202" s="2">
        <f t="shared" si="144"/>
        <v>0</v>
      </c>
      <c r="AD202" s="2">
        <f t="shared" si="144"/>
        <v>327.37</v>
      </c>
      <c r="AE202" s="2">
        <f t="shared" si="144"/>
        <v>0</v>
      </c>
      <c r="AF202" s="2">
        <f t="shared" si="144"/>
        <v>216.9</v>
      </c>
      <c r="AG202" s="2">
        <f t="shared" si="144"/>
        <v>0</v>
      </c>
      <c r="AH202" s="2">
        <f t="shared" si="144"/>
        <v>1.86</v>
      </c>
      <c r="AI202" s="2">
        <f t="shared" si="144"/>
        <v>0</v>
      </c>
      <c r="AJ202" s="2">
        <f t="shared" si="144"/>
        <v>0</v>
      </c>
      <c r="AK202" s="2">
        <f t="shared" si="144"/>
        <v>180.03</v>
      </c>
      <c r="AL202" s="2">
        <f t="shared" si="144"/>
        <v>97.61</v>
      </c>
      <c r="AM202" s="2">
        <f t="shared" si="144"/>
        <v>0</v>
      </c>
      <c r="AN202" s="2">
        <f t="shared" si="144"/>
        <v>0</v>
      </c>
      <c r="AO202" s="2">
        <f t="shared" si="144"/>
        <v>0</v>
      </c>
      <c r="AP202" s="2">
        <f t="shared" si="144"/>
        <v>0</v>
      </c>
      <c r="AQ202" s="2">
        <f t="shared" si="144"/>
        <v>0</v>
      </c>
    </row>
    <row r="204" spans="1:181" ht="12.75">
      <c r="A204">
        <v>17</v>
      </c>
      <c r="B204">
        <v>1</v>
      </c>
      <c r="C204">
        <f>ROW(SmtRes!A129)</f>
        <v>129</v>
      </c>
      <c r="D204">
        <f>ROW(EtalonRes!A124)</f>
        <v>124</v>
      </c>
      <c r="E204" t="s">
        <v>17</v>
      </c>
      <c r="F204" t="s">
        <v>263</v>
      </c>
      <c r="G204" t="s">
        <v>264</v>
      </c>
      <c r="H204" t="s">
        <v>28</v>
      </c>
      <c r="I204">
        <v>1.7437</v>
      </c>
      <c r="J204">
        <v>0</v>
      </c>
      <c r="O204">
        <f>ROUND(CP204,2)</f>
        <v>216.9</v>
      </c>
      <c r="P204">
        <f>ROUND(CQ204*I204,2)</f>
        <v>0</v>
      </c>
      <c r="Q204">
        <f>ROUND(CR204*I204,2)</f>
        <v>0</v>
      </c>
      <c r="R204">
        <f>ROUND(CS204*I204,2)</f>
        <v>0</v>
      </c>
      <c r="S204">
        <f>ROUND(CT204*I204,2)</f>
        <v>216.9</v>
      </c>
      <c r="T204">
        <f>ROUND(CU204*I204,2)</f>
        <v>0</v>
      </c>
      <c r="U204">
        <f>CV204*I204</f>
        <v>1.8621669779999999</v>
      </c>
      <c r="V204">
        <f>CW204*I204</f>
        <v>0</v>
      </c>
      <c r="W204">
        <f>ROUND(CX204*I204,2)</f>
        <v>0</v>
      </c>
      <c r="X204">
        <f>ROUND(CY204,2)</f>
        <v>180.03</v>
      </c>
      <c r="Y204">
        <f>ROUND(CZ204,2)</f>
        <v>97.61</v>
      </c>
      <c r="AA204">
        <v>0</v>
      </c>
      <c r="AB204">
        <f>(AC204+AD204+AF204)</f>
        <v>9.62</v>
      </c>
      <c r="AC204">
        <f aca="true" t="shared" si="145" ref="AC204:AF205">(ES204)</f>
        <v>0</v>
      </c>
      <c r="AD204">
        <f t="shared" si="145"/>
        <v>0</v>
      </c>
      <c r="AE204">
        <f t="shared" si="145"/>
        <v>0</v>
      </c>
      <c r="AF204">
        <f t="shared" si="145"/>
        <v>9.62</v>
      </c>
      <c r="AG204">
        <f>(AP204)</f>
        <v>0</v>
      </c>
      <c r="AH204">
        <f>(EW204)</f>
        <v>1.02</v>
      </c>
      <c r="AI204">
        <f>(EX204)</f>
        <v>0</v>
      </c>
      <c r="AJ204">
        <f>(AS204)</f>
        <v>0</v>
      </c>
      <c r="AK204">
        <v>9.62</v>
      </c>
      <c r="AL204">
        <v>0</v>
      </c>
      <c r="AM204">
        <v>0</v>
      </c>
      <c r="AN204">
        <v>0</v>
      </c>
      <c r="AO204">
        <v>9.62</v>
      </c>
      <c r="AP204">
        <v>0</v>
      </c>
      <c r="AQ204">
        <v>1.02</v>
      </c>
      <c r="AR204">
        <v>0</v>
      </c>
      <c r="AS204">
        <v>0</v>
      </c>
      <c r="AT204">
        <v>83</v>
      </c>
      <c r="AU204">
        <v>45</v>
      </c>
      <c r="AV204">
        <v>1.047</v>
      </c>
      <c r="AW204">
        <v>1.002</v>
      </c>
      <c r="AX204">
        <v>1</v>
      </c>
      <c r="AY204">
        <v>1</v>
      </c>
      <c r="AZ204">
        <v>12.35</v>
      </c>
      <c r="BA204">
        <v>12.35</v>
      </c>
      <c r="BB204">
        <v>1</v>
      </c>
      <c r="BC204">
        <v>1</v>
      </c>
      <c r="BH204">
        <v>0</v>
      </c>
      <c r="BI204">
        <v>1</v>
      </c>
      <c r="BJ204" t="s">
        <v>265</v>
      </c>
      <c r="BM204">
        <v>682</v>
      </c>
      <c r="BN204">
        <v>0</v>
      </c>
      <c r="BO204" t="s">
        <v>263</v>
      </c>
      <c r="BP204">
        <v>1</v>
      </c>
      <c r="BQ204">
        <v>60</v>
      </c>
      <c r="BR204">
        <v>0</v>
      </c>
      <c r="BS204">
        <v>12.35</v>
      </c>
      <c r="BT204">
        <v>1</v>
      </c>
      <c r="BU204">
        <v>1</v>
      </c>
      <c r="BV204">
        <v>1</v>
      </c>
      <c r="BW204">
        <v>1</v>
      </c>
      <c r="BX204">
        <v>1</v>
      </c>
      <c r="BZ204">
        <v>83</v>
      </c>
      <c r="CA204">
        <v>45</v>
      </c>
      <c r="CF204">
        <v>0</v>
      </c>
      <c r="CG204">
        <v>0</v>
      </c>
      <c r="CM204">
        <v>0</v>
      </c>
      <c r="CO204">
        <v>0</v>
      </c>
      <c r="CP204">
        <f>(P204+Q204+S204)</f>
        <v>216.9</v>
      </c>
      <c r="CQ204">
        <f>((AC204*AW204))*BC204</f>
        <v>0</v>
      </c>
      <c r="CR204">
        <f>((AD204*AV204))*BB204</f>
        <v>0</v>
      </c>
      <c r="CS204">
        <f>((AE204*AV204))*BS204</f>
        <v>0</v>
      </c>
      <c r="CT204">
        <f>((AF204*AV204))*BA204</f>
        <v>124.39092899999999</v>
      </c>
      <c r="CU204">
        <f>(AG204)*BT204</f>
        <v>0</v>
      </c>
      <c r="CV204">
        <f>((AH204*AV204))*BU204</f>
        <v>1.06794</v>
      </c>
      <c r="CW204">
        <f>(AI204)*BV204</f>
        <v>0</v>
      </c>
      <c r="CX204">
        <f>(AJ204)*BW204</f>
        <v>0</v>
      </c>
      <c r="CY204">
        <f>S204*(BZ204/100)</f>
        <v>180.027</v>
      </c>
      <c r="CZ204">
        <f>S204*(CA204/100)</f>
        <v>97.605</v>
      </c>
      <c r="DN204">
        <v>91</v>
      </c>
      <c r="DO204">
        <v>70</v>
      </c>
      <c r="DP204">
        <v>1.047</v>
      </c>
      <c r="DQ204">
        <v>1.002</v>
      </c>
      <c r="DR204">
        <v>1</v>
      </c>
      <c r="DS204">
        <v>1</v>
      </c>
      <c r="DT204">
        <v>1</v>
      </c>
      <c r="DU204">
        <v>1009</v>
      </c>
      <c r="DV204" t="s">
        <v>28</v>
      </c>
      <c r="DW204" t="s">
        <v>28</v>
      </c>
      <c r="DX204">
        <v>1000</v>
      </c>
      <c r="EE204">
        <v>15470879</v>
      </c>
      <c r="EF204">
        <v>60</v>
      </c>
      <c r="EG204" t="s">
        <v>22</v>
      </c>
      <c r="EH204">
        <v>0</v>
      </c>
      <c r="EJ204">
        <v>1</v>
      </c>
      <c r="EK204">
        <v>682</v>
      </c>
      <c r="EL204" t="s">
        <v>266</v>
      </c>
      <c r="EM204" t="s">
        <v>267</v>
      </c>
      <c r="EQ204">
        <v>64</v>
      </c>
      <c r="ER204">
        <v>9.62</v>
      </c>
      <c r="ES204">
        <v>0</v>
      </c>
      <c r="ET204">
        <v>0</v>
      </c>
      <c r="EU204">
        <v>0</v>
      </c>
      <c r="EV204">
        <v>9.62</v>
      </c>
      <c r="EW204">
        <v>1.02</v>
      </c>
      <c r="EX204">
        <v>0</v>
      </c>
      <c r="EY204">
        <v>0</v>
      </c>
      <c r="EZ204">
        <v>0</v>
      </c>
      <c r="FQ204">
        <v>0</v>
      </c>
      <c r="FR204">
        <f>ROUND(IF(AND(AA204=0,BI204=3),P204,0),2)</f>
        <v>0</v>
      </c>
      <c r="FS204">
        <v>0</v>
      </c>
      <c r="FX204">
        <v>83</v>
      </c>
      <c r="FY204">
        <v>45</v>
      </c>
    </row>
    <row r="205" spans="1:181" ht="12.75">
      <c r="A205">
        <v>17</v>
      </c>
      <c r="B205">
        <v>1</v>
      </c>
      <c r="E205" t="s">
        <v>34</v>
      </c>
      <c r="F205" t="s">
        <v>268</v>
      </c>
      <c r="G205" t="s">
        <v>269</v>
      </c>
      <c r="H205" t="s">
        <v>28</v>
      </c>
      <c r="I205">
        <v>1.7437</v>
      </c>
      <c r="J205">
        <v>0</v>
      </c>
      <c r="O205">
        <f>ROUND(CP205,2)</f>
        <v>327.37</v>
      </c>
      <c r="P205">
        <f>ROUND(CQ205*I205,2)</f>
        <v>0</v>
      </c>
      <c r="Q205">
        <f>ROUND(CR205*I205,2)</f>
        <v>327.37</v>
      </c>
      <c r="R205">
        <f>ROUND(CS205*I205,2)</f>
        <v>0</v>
      </c>
      <c r="S205">
        <f>ROUND(CT205*I205,2)</f>
        <v>0</v>
      </c>
      <c r="T205">
        <f>ROUND(CU205*I205,2)</f>
        <v>0</v>
      </c>
      <c r="U205">
        <f>CV205*I205</f>
        <v>0</v>
      </c>
      <c r="V205">
        <f>CW205*I205</f>
        <v>0</v>
      </c>
      <c r="W205">
        <f>ROUND(CX205*I205,2)</f>
        <v>0</v>
      </c>
      <c r="X205">
        <f>ROUND(CY205,2)</f>
        <v>0</v>
      </c>
      <c r="Y205">
        <f>ROUND(CZ205,2)</f>
        <v>0</v>
      </c>
      <c r="AA205">
        <v>0</v>
      </c>
      <c r="AB205">
        <f>(AC205+AD205+AF205)</f>
        <v>43.46</v>
      </c>
      <c r="AC205">
        <f t="shared" si="145"/>
        <v>0</v>
      </c>
      <c r="AD205">
        <f t="shared" si="145"/>
        <v>43.46</v>
      </c>
      <c r="AE205">
        <f t="shared" si="145"/>
        <v>0</v>
      </c>
      <c r="AF205">
        <f t="shared" si="145"/>
        <v>0</v>
      </c>
      <c r="AG205">
        <f>(AP205)</f>
        <v>0</v>
      </c>
      <c r="AH205">
        <f>(EW205)</f>
        <v>0</v>
      </c>
      <c r="AI205">
        <f>(EX205)</f>
        <v>0</v>
      </c>
      <c r="AJ205">
        <f>(AS205)</f>
        <v>0</v>
      </c>
      <c r="AK205">
        <v>43.46</v>
      </c>
      <c r="AL205">
        <v>0</v>
      </c>
      <c r="AM205">
        <v>43.46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1</v>
      </c>
      <c r="AW205">
        <v>1</v>
      </c>
      <c r="AX205">
        <v>1</v>
      </c>
      <c r="AY205">
        <v>1</v>
      </c>
      <c r="AZ205">
        <v>1</v>
      </c>
      <c r="BA205">
        <v>1</v>
      </c>
      <c r="BB205">
        <v>4.32</v>
      </c>
      <c r="BC205">
        <v>1</v>
      </c>
      <c r="BH205">
        <v>0</v>
      </c>
      <c r="BI205">
        <v>4</v>
      </c>
      <c r="BJ205" t="s">
        <v>270</v>
      </c>
      <c r="BM205">
        <v>1113</v>
      </c>
      <c r="BN205">
        <v>0</v>
      </c>
      <c r="BO205" t="s">
        <v>268</v>
      </c>
      <c r="BP205">
        <v>1</v>
      </c>
      <c r="BQ205">
        <v>150</v>
      </c>
      <c r="BR205">
        <v>0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Z205">
        <v>0</v>
      </c>
      <c r="CA205">
        <v>0</v>
      </c>
      <c r="CF205">
        <v>0</v>
      </c>
      <c r="CG205">
        <v>0</v>
      </c>
      <c r="CM205">
        <v>0</v>
      </c>
      <c r="CO205">
        <v>0</v>
      </c>
      <c r="CP205">
        <f>(P205+Q205+S205)</f>
        <v>327.37</v>
      </c>
      <c r="CQ205">
        <f>((AC205*AW205))*BC205</f>
        <v>0</v>
      </c>
      <c r="CR205">
        <f>((AD205*AV205))*BB205</f>
        <v>187.74720000000002</v>
      </c>
      <c r="CS205">
        <f>((AE205*AV205))*BS205</f>
        <v>0</v>
      </c>
      <c r="CT205">
        <f>((AF205*AV205))*BA205</f>
        <v>0</v>
      </c>
      <c r="CU205">
        <f>(AG205)*BT205</f>
        <v>0</v>
      </c>
      <c r="CV205">
        <f>((AH205*AV205))*BU205</f>
        <v>0</v>
      </c>
      <c r="CW205">
        <f>(AI205)*BV205</f>
        <v>0</v>
      </c>
      <c r="CX205">
        <f>(AJ205)*BW205</f>
        <v>0</v>
      </c>
      <c r="CY205">
        <f>S205*(BZ205/100)</f>
        <v>0</v>
      </c>
      <c r="CZ205">
        <f>S205*(CA205/100)</f>
        <v>0</v>
      </c>
      <c r="DN205">
        <v>0</v>
      </c>
      <c r="DO205">
        <v>0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1009</v>
      </c>
      <c r="DV205" t="s">
        <v>28</v>
      </c>
      <c r="DW205" t="s">
        <v>28</v>
      </c>
      <c r="DX205">
        <v>1000</v>
      </c>
      <c r="EE205">
        <v>15471310</v>
      </c>
      <c r="EF205">
        <v>150</v>
      </c>
      <c r="EG205" t="s">
        <v>271</v>
      </c>
      <c r="EH205">
        <v>0</v>
      </c>
      <c r="EJ205">
        <v>4</v>
      </c>
      <c r="EK205">
        <v>1113</v>
      </c>
      <c r="EL205" t="s">
        <v>272</v>
      </c>
      <c r="EM205" t="s">
        <v>273</v>
      </c>
      <c r="EQ205">
        <v>0</v>
      </c>
      <c r="ER205">
        <v>43.46</v>
      </c>
      <c r="ES205">
        <v>0</v>
      </c>
      <c r="ET205">
        <v>43.46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Q205">
        <v>0</v>
      </c>
      <c r="FR205">
        <f>ROUND(IF(AND(AA205=0,BI205=3),P205,0),2)</f>
        <v>0</v>
      </c>
      <c r="FS205">
        <v>0</v>
      </c>
      <c r="FX205">
        <v>0</v>
      </c>
      <c r="FY205">
        <v>0</v>
      </c>
    </row>
    <row r="207" spans="1:43" ht="12.75">
      <c r="A207" s="2">
        <v>51</v>
      </c>
      <c r="B207" s="2">
        <f>B200</f>
        <v>1</v>
      </c>
      <c r="C207" s="2">
        <f>A200</f>
        <v>4</v>
      </c>
      <c r="D207" s="2">
        <f>ROW(A200)</f>
        <v>200</v>
      </c>
      <c r="E207" s="2"/>
      <c r="F207" s="2" t="str">
        <f>IF(F200&lt;&gt;"",F200,"")</f>
        <v>Новый раздел</v>
      </c>
      <c r="G207" s="2" t="str">
        <f>IF(G200&lt;&gt;"",G200,"")</f>
        <v>МУСОР</v>
      </c>
      <c r="H207" s="2"/>
      <c r="I207" s="2"/>
      <c r="J207" s="2"/>
      <c r="K207" s="2"/>
      <c r="L207" s="2"/>
      <c r="M207" s="2"/>
      <c r="N207" s="2"/>
      <c r="O207" s="2">
        <f aca="true" t="shared" si="146" ref="O207:Y207">ROUND(AB207,2)</f>
        <v>544.27</v>
      </c>
      <c r="P207" s="2">
        <f t="shared" si="146"/>
        <v>0</v>
      </c>
      <c r="Q207" s="2">
        <f t="shared" si="146"/>
        <v>327.37</v>
      </c>
      <c r="R207" s="2">
        <f t="shared" si="146"/>
        <v>0</v>
      </c>
      <c r="S207" s="2">
        <f t="shared" si="146"/>
        <v>216.9</v>
      </c>
      <c r="T207" s="2">
        <f t="shared" si="146"/>
        <v>0</v>
      </c>
      <c r="U207" s="2">
        <f t="shared" si="146"/>
        <v>1.86</v>
      </c>
      <c r="V207" s="2">
        <f t="shared" si="146"/>
        <v>0</v>
      </c>
      <c r="W207" s="2">
        <f t="shared" si="146"/>
        <v>0</v>
      </c>
      <c r="X207" s="2">
        <f t="shared" si="146"/>
        <v>180.03</v>
      </c>
      <c r="Y207" s="2">
        <f t="shared" si="146"/>
        <v>97.61</v>
      </c>
      <c r="Z207" s="2"/>
      <c r="AA207" s="2"/>
      <c r="AB207" s="2">
        <f>ROUND(SUMIF(AA204:AA205,"=0",O204:O205),2)</f>
        <v>544.27</v>
      </c>
      <c r="AC207" s="2">
        <f>ROUND(SUMIF(AA204:AA205,"=0",P204:P205),2)</f>
        <v>0</v>
      </c>
      <c r="AD207" s="2">
        <f>ROUND(SUMIF(AA204:AA205,"=0",Q204:Q205),2)</f>
        <v>327.37</v>
      </c>
      <c r="AE207" s="2">
        <f>ROUND(SUMIF(AA204:AA205,"=0",R204:R205),2)</f>
        <v>0</v>
      </c>
      <c r="AF207" s="2">
        <f>ROUND(SUMIF(AA204:AA205,"=0",S204:S205),2)</f>
        <v>216.9</v>
      </c>
      <c r="AG207" s="2">
        <f>ROUND(SUMIF(AA204:AA205,"=0",T204:T205),2)</f>
        <v>0</v>
      </c>
      <c r="AH207" s="2">
        <f>ROUND(SUMIF(AA204:AA205,"=0",U204:U205),2)</f>
        <v>1.86</v>
      </c>
      <c r="AI207" s="2">
        <f>ROUND(SUMIF(AA204:AA205,"=0",V204:V205),2)</f>
        <v>0</v>
      </c>
      <c r="AJ207" s="2">
        <f>ROUND(SUMIF(AA204:AA205,"=0",W204:W205),2)</f>
        <v>0</v>
      </c>
      <c r="AK207" s="2">
        <f>ROUND(SUMIF(AA204:AA205,"=0",X204:X205),2)</f>
        <v>180.03</v>
      </c>
      <c r="AL207" s="2">
        <f>ROUND(SUMIF(AA204:AA205,"=0",Y204:Y205),2)</f>
        <v>97.61</v>
      </c>
      <c r="AM207" s="2"/>
      <c r="AN207" s="2">
        <f>ROUND(AO207,2)</f>
        <v>0</v>
      </c>
      <c r="AO207" s="2">
        <f>ROUND(SUMIF(AA204:AA205,"=0",FQ204:FQ205),2)</f>
        <v>0</v>
      </c>
      <c r="AP207" s="2">
        <f>ROUND(AQ207,2)</f>
        <v>0</v>
      </c>
      <c r="AQ207" s="2">
        <f>ROUND(SUM(FR204:FR205),2)</f>
        <v>0</v>
      </c>
    </row>
    <row r="209" spans="1:14" ht="12.75">
      <c r="A209" s="3">
        <v>50</v>
      </c>
      <c r="B209" s="3">
        <v>0</v>
      </c>
      <c r="C209" s="3">
        <v>0</v>
      </c>
      <c r="D209" s="3">
        <v>1</v>
      </c>
      <c r="E209" s="3">
        <v>201</v>
      </c>
      <c r="F209" s="3">
        <f>Source!O207</f>
        <v>544.27</v>
      </c>
      <c r="G209" s="3" t="s">
        <v>41</v>
      </c>
      <c r="H209" s="3" t="s">
        <v>42</v>
      </c>
      <c r="I209" s="3"/>
      <c r="J209" s="3"/>
      <c r="K209" s="3">
        <v>-201</v>
      </c>
      <c r="L209" s="3">
        <v>1</v>
      </c>
      <c r="M209" s="3">
        <v>3</v>
      </c>
      <c r="N209" s="3" t="s">
        <v>4</v>
      </c>
    </row>
    <row r="210" spans="1:14" ht="12.75">
      <c r="A210" s="3">
        <v>50</v>
      </c>
      <c r="B210" s="3">
        <v>0</v>
      </c>
      <c r="C210" s="3">
        <v>0</v>
      </c>
      <c r="D210" s="3">
        <v>1</v>
      </c>
      <c r="E210" s="3">
        <v>202</v>
      </c>
      <c r="F210" s="3">
        <f>Source!P207</f>
        <v>0</v>
      </c>
      <c r="G210" s="3" t="s">
        <v>43</v>
      </c>
      <c r="H210" s="3" t="s">
        <v>44</v>
      </c>
      <c r="I210" s="3"/>
      <c r="J210" s="3"/>
      <c r="K210" s="3">
        <v>-202</v>
      </c>
      <c r="L210" s="3">
        <v>2</v>
      </c>
      <c r="M210" s="3">
        <v>3</v>
      </c>
      <c r="N210" s="3" t="s">
        <v>4</v>
      </c>
    </row>
    <row r="211" spans="1:14" ht="12.75">
      <c r="A211" s="3">
        <v>50</v>
      </c>
      <c r="B211" s="3">
        <v>0</v>
      </c>
      <c r="C211" s="3">
        <v>0</v>
      </c>
      <c r="D211" s="3">
        <v>1</v>
      </c>
      <c r="E211" s="3">
        <v>222</v>
      </c>
      <c r="F211" s="3">
        <f>Source!AN207</f>
        <v>0</v>
      </c>
      <c r="G211" s="3" t="s">
        <v>45</v>
      </c>
      <c r="H211" s="3" t="s">
        <v>46</v>
      </c>
      <c r="I211" s="3"/>
      <c r="J211" s="3"/>
      <c r="K211" s="3">
        <v>-222</v>
      </c>
      <c r="L211" s="3">
        <v>3</v>
      </c>
      <c r="M211" s="3">
        <v>3</v>
      </c>
      <c r="N211" s="3" t="s">
        <v>4</v>
      </c>
    </row>
    <row r="212" spans="1:14" ht="12.75">
      <c r="A212" s="3">
        <v>50</v>
      </c>
      <c r="B212" s="3">
        <v>0</v>
      </c>
      <c r="C212" s="3">
        <v>0</v>
      </c>
      <c r="D212" s="3">
        <v>1</v>
      </c>
      <c r="E212" s="3">
        <v>216</v>
      </c>
      <c r="F212" s="3">
        <f>Source!AP207</f>
        <v>0</v>
      </c>
      <c r="G212" s="3" t="s">
        <v>47</v>
      </c>
      <c r="H212" s="3" t="s">
        <v>48</v>
      </c>
      <c r="I212" s="3"/>
      <c r="J212" s="3"/>
      <c r="K212" s="3">
        <v>-216</v>
      </c>
      <c r="L212" s="3">
        <v>4</v>
      </c>
      <c r="M212" s="3">
        <v>3</v>
      </c>
      <c r="N212" s="3" t="s">
        <v>4</v>
      </c>
    </row>
    <row r="213" spans="1:14" ht="12.75">
      <c r="A213" s="3">
        <v>50</v>
      </c>
      <c r="B213" s="3">
        <v>0</v>
      </c>
      <c r="C213" s="3">
        <v>0</v>
      </c>
      <c r="D213" s="3">
        <v>1</v>
      </c>
      <c r="E213" s="3">
        <v>203</v>
      </c>
      <c r="F213" s="3">
        <f>Source!Q207</f>
        <v>327.37</v>
      </c>
      <c r="G213" s="3" t="s">
        <v>49</v>
      </c>
      <c r="H213" s="3" t="s">
        <v>50</v>
      </c>
      <c r="I213" s="3"/>
      <c r="J213" s="3"/>
      <c r="K213" s="3">
        <v>-203</v>
      </c>
      <c r="L213" s="3">
        <v>5</v>
      </c>
      <c r="M213" s="3">
        <v>3</v>
      </c>
      <c r="N213" s="3" t="s">
        <v>4</v>
      </c>
    </row>
    <row r="214" spans="1:14" ht="12.75">
      <c r="A214" s="3">
        <v>50</v>
      </c>
      <c r="B214" s="3">
        <v>0</v>
      </c>
      <c r="C214" s="3">
        <v>0</v>
      </c>
      <c r="D214" s="3">
        <v>1</v>
      </c>
      <c r="E214" s="3">
        <v>204</v>
      </c>
      <c r="F214" s="3">
        <f>Source!R207</f>
        <v>0</v>
      </c>
      <c r="G214" s="3" t="s">
        <v>51</v>
      </c>
      <c r="H214" s="3" t="s">
        <v>52</v>
      </c>
      <c r="I214" s="3"/>
      <c r="J214" s="3"/>
      <c r="K214" s="3">
        <v>-204</v>
      </c>
      <c r="L214" s="3">
        <v>6</v>
      </c>
      <c r="M214" s="3">
        <v>3</v>
      </c>
      <c r="N214" s="3" t="s">
        <v>4</v>
      </c>
    </row>
    <row r="215" spans="1:14" ht="12.75">
      <c r="A215" s="3">
        <v>50</v>
      </c>
      <c r="B215" s="3">
        <v>0</v>
      </c>
      <c r="C215" s="3">
        <v>0</v>
      </c>
      <c r="D215" s="3">
        <v>1</v>
      </c>
      <c r="E215" s="3">
        <v>205</v>
      </c>
      <c r="F215" s="3">
        <f>Source!S207</f>
        <v>216.9</v>
      </c>
      <c r="G215" s="3" t="s">
        <v>53</v>
      </c>
      <c r="H215" s="3" t="s">
        <v>54</v>
      </c>
      <c r="I215" s="3"/>
      <c r="J215" s="3"/>
      <c r="K215" s="3">
        <v>-205</v>
      </c>
      <c r="L215" s="3">
        <v>7</v>
      </c>
      <c r="M215" s="3">
        <v>3</v>
      </c>
      <c r="N215" s="3" t="s">
        <v>4</v>
      </c>
    </row>
    <row r="216" spans="1:14" ht="12.75">
      <c r="A216" s="3">
        <v>50</v>
      </c>
      <c r="B216" s="3">
        <v>0</v>
      </c>
      <c r="C216" s="3">
        <v>0</v>
      </c>
      <c r="D216" s="3">
        <v>1</v>
      </c>
      <c r="E216" s="3">
        <v>206</v>
      </c>
      <c r="F216" s="3">
        <f>Source!T207</f>
        <v>0</v>
      </c>
      <c r="G216" s="3" t="s">
        <v>55</v>
      </c>
      <c r="H216" s="3" t="s">
        <v>56</v>
      </c>
      <c r="I216" s="3"/>
      <c r="J216" s="3"/>
      <c r="K216" s="3">
        <v>-206</v>
      </c>
      <c r="L216" s="3">
        <v>8</v>
      </c>
      <c r="M216" s="3">
        <v>3</v>
      </c>
      <c r="N216" s="3" t="s">
        <v>4</v>
      </c>
    </row>
    <row r="217" spans="1:14" ht="12.75">
      <c r="A217" s="3">
        <v>50</v>
      </c>
      <c r="B217" s="3">
        <v>0</v>
      </c>
      <c r="C217" s="3">
        <v>0</v>
      </c>
      <c r="D217" s="3">
        <v>1</v>
      </c>
      <c r="E217" s="3">
        <v>207</v>
      </c>
      <c r="F217" s="3">
        <f>Source!U207</f>
        <v>1.86</v>
      </c>
      <c r="G217" s="3" t="s">
        <v>57</v>
      </c>
      <c r="H217" s="3" t="s">
        <v>58</v>
      </c>
      <c r="I217" s="3"/>
      <c r="J217" s="3"/>
      <c r="K217" s="3">
        <v>-207</v>
      </c>
      <c r="L217" s="3">
        <v>9</v>
      </c>
      <c r="M217" s="3">
        <v>3</v>
      </c>
      <c r="N217" s="3" t="s">
        <v>4</v>
      </c>
    </row>
    <row r="218" spans="1:14" ht="12.75">
      <c r="A218" s="3">
        <v>50</v>
      </c>
      <c r="B218" s="3">
        <v>0</v>
      </c>
      <c r="C218" s="3">
        <v>0</v>
      </c>
      <c r="D218" s="3">
        <v>1</v>
      </c>
      <c r="E218" s="3">
        <v>208</v>
      </c>
      <c r="F218" s="3">
        <f>Source!V207</f>
        <v>0</v>
      </c>
      <c r="G218" s="3" t="s">
        <v>59</v>
      </c>
      <c r="H218" s="3" t="s">
        <v>60</v>
      </c>
      <c r="I218" s="3"/>
      <c r="J218" s="3"/>
      <c r="K218" s="3">
        <v>-208</v>
      </c>
      <c r="L218" s="3">
        <v>10</v>
      </c>
      <c r="M218" s="3">
        <v>3</v>
      </c>
      <c r="N218" s="3" t="s">
        <v>4</v>
      </c>
    </row>
    <row r="219" spans="1:14" ht="12.75">
      <c r="A219" s="3">
        <v>50</v>
      </c>
      <c r="B219" s="3">
        <v>0</v>
      </c>
      <c r="C219" s="3">
        <v>0</v>
      </c>
      <c r="D219" s="3">
        <v>1</v>
      </c>
      <c r="E219" s="3">
        <v>209</v>
      </c>
      <c r="F219" s="3">
        <f>Source!W207</f>
        <v>0</v>
      </c>
      <c r="G219" s="3" t="s">
        <v>61</v>
      </c>
      <c r="H219" s="3" t="s">
        <v>62</v>
      </c>
      <c r="I219" s="3"/>
      <c r="J219" s="3"/>
      <c r="K219" s="3">
        <v>-209</v>
      </c>
      <c r="L219" s="3">
        <v>11</v>
      </c>
      <c r="M219" s="3">
        <v>3</v>
      </c>
      <c r="N219" s="3" t="s">
        <v>4</v>
      </c>
    </row>
    <row r="220" spans="1:14" ht="12.75">
      <c r="A220" s="3">
        <v>50</v>
      </c>
      <c r="B220" s="3">
        <v>0</v>
      </c>
      <c r="C220" s="3">
        <v>0</v>
      </c>
      <c r="D220" s="3">
        <v>1</v>
      </c>
      <c r="E220" s="3">
        <v>210</v>
      </c>
      <c r="F220" s="3">
        <f>Source!X207</f>
        <v>180.03</v>
      </c>
      <c r="G220" s="3" t="s">
        <v>63</v>
      </c>
      <c r="H220" s="3" t="s">
        <v>64</v>
      </c>
      <c r="I220" s="3"/>
      <c r="J220" s="3"/>
      <c r="K220" s="3">
        <v>-210</v>
      </c>
      <c r="L220" s="3">
        <v>12</v>
      </c>
      <c r="M220" s="3">
        <v>3</v>
      </c>
      <c r="N220" s="3" t="s">
        <v>4</v>
      </c>
    </row>
    <row r="221" spans="1:14" ht="12.75">
      <c r="A221" s="3">
        <v>50</v>
      </c>
      <c r="B221" s="3">
        <v>0</v>
      </c>
      <c r="C221" s="3">
        <v>0</v>
      </c>
      <c r="D221" s="3">
        <v>1</v>
      </c>
      <c r="E221" s="3">
        <v>211</v>
      </c>
      <c r="F221" s="3">
        <f>Source!Y207</f>
        <v>97.61</v>
      </c>
      <c r="G221" s="3" t="s">
        <v>65</v>
      </c>
      <c r="H221" s="3" t="s">
        <v>66</v>
      </c>
      <c r="I221" s="3"/>
      <c r="J221" s="3"/>
      <c r="K221" s="3">
        <v>-211</v>
      </c>
      <c r="L221" s="3">
        <v>13</v>
      </c>
      <c r="M221" s="3">
        <v>3</v>
      </c>
      <c r="N221" s="3" t="s">
        <v>4</v>
      </c>
    </row>
    <row r="223" spans="1:43" ht="12.75">
      <c r="A223" s="2">
        <v>51</v>
      </c>
      <c r="B223" s="2">
        <f>B20</f>
        <v>1</v>
      </c>
      <c r="C223" s="2">
        <f>A20</f>
        <v>3</v>
      </c>
      <c r="D223" s="2">
        <f>ROW(A20)</f>
        <v>20</v>
      </c>
      <c r="E223" s="2"/>
      <c r="F223" s="2">
        <f>IF(F20&lt;&gt;"",F20,"")</f>
        <v>1</v>
      </c>
      <c r="G223" s="2" t="str">
        <f>IF(G20&lt;&gt;"",G20,"")</f>
        <v>Новая локальная смета</v>
      </c>
      <c r="H223" s="2"/>
      <c r="I223" s="2"/>
      <c r="J223" s="2"/>
      <c r="K223" s="2"/>
      <c r="L223" s="2"/>
      <c r="M223" s="2"/>
      <c r="N223" s="2"/>
      <c r="O223" s="2">
        <f aca="true" t="shared" si="147" ref="O223:Y223">ROUND(O33+O62+O96+O125+O152+O184+O207+AB223,2)</f>
        <v>275403.12</v>
      </c>
      <c r="P223" s="2">
        <f t="shared" si="147"/>
        <v>206734.92</v>
      </c>
      <c r="Q223" s="2">
        <f t="shared" si="147"/>
        <v>2536.08</v>
      </c>
      <c r="R223" s="2">
        <f t="shared" si="147"/>
        <v>808.44</v>
      </c>
      <c r="S223" s="2">
        <f t="shared" si="147"/>
        <v>66132.12</v>
      </c>
      <c r="T223" s="2">
        <f t="shared" si="147"/>
        <v>0</v>
      </c>
      <c r="U223" s="2">
        <f t="shared" si="147"/>
        <v>451.95</v>
      </c>
      <c r="V223" s="2">
        <f t="shared" si="147"/>
        <v>0</v>
      </c>
      <c r="W223" s="2">
        <f t="shared" si="147"/>
        <v>0</v>
      </c>
      <c r="X223" s="2">
        <f t="shared" si="147"/>
        <v>58995.34</v>
      </c>
      <c r="Y223" s="2">
        <f t="shared" si="147"/>
        <v>29759.48</v>
      </c>
      <c r="Z223" s="2"/>
      <c r="AA223" s="2"/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/>
      <c r="AN223" s="2">
        <f>ROUND(AN33+AN62+AN96+AN125+AN152+AN184+AN207+AO223,2)</f>
        <v>0</v>
      </c>
      <c r="AO223" s="2">
        <v>0</v>
      </c>
      <c r="AP223" s="2">
        <f>ROUND(AP33+AP62+AP96+AP125+AP152+AP184+AP207+AQ223,2)</f>
        <v>0</v>
      </c>
      <c r="AQ223" s="2">
        <v>0</v>
      </c>
    </row>
    <row r="225" spans="1:14" ht="12.75">
      <c r="A225" s="3">
        <v>50</v>
      </c>
      <c r="B225" s="3">
        <v>0</v>
      </c>
      <c r="C225" s="3">
        <v>0</v>
      </c>
      <c r="D225" s="3">
        <v>1</v>
      </c>
      <c r="E225" s="3">
        <v>201</v>
      </c>
      <c r="F225" s="3">
        <f>Source!O223</f>
        <v>275403.12</v>
      </c>
      <c r="G225" s="3" t="s">
        <v>41</v>
      </c>
      <c r="H225" s="3" t="s">
        <v>42</v>
      </c>
      <c r="I225" s="3"/>
      <c r="J225" s="3"/>
      <c r="K225" s="3">
        <v>-201</v>
      </c>
      <c r="L225" s="3">
        <v>1</v>
      </c>
      <c r="M225" s="3">
        <v>3</v>
      </c>
      <c r="N225" s="3" t="s">
        <v>4</v>
      </c>
    </row>
    <row r="226" spans="1:14" ht="12.75">
      <c r="A226" s="3">
        <v>50</v>
      </c>
      <c r="B226" s="3">
        <v>0</v>
      </c>
      <c r="C226" s="3">
        <v>0</v>
      </c>
      <c r="D226" s="3">
        <v>1</v>
      </c>
      <c r="E226" s="3">
        <v>202</v>
      </c>
      <c r="F226" s="3">
        <f>Source!P223</f>
        <v>206734.92</v>
      </c>
      <c r="G226" s="3" t="s">
        <v>43</v>
      </c>
      <c r="H226" s="3" t="s">
        <v>44</v>
      </c>
      <c r="I226" s="3"/>
      <c r="J226" s="3"/>
      <c r="K226" s="3">
        <v>-202</v>
      </c>
      <c r="L226" s="3">
        <v>2</v>
      </c>
      <c r="M226" s="3">
        <v>3</v>
      </c>
      <c r="N226" s="3" t="s">
        <v>4</v>
      </c>
    </row>
    <row r="227" spans="1:14" ht="12.75">
      <c r="A227" s="3">
        <v>50</v>
      </c>
      <c r="B227" s="3">
        <v>0</v>
      </c>
      <c r="C227" s="3">
        <v>0</v>
      </c>
      <c r="D227" s="3">
        <v>1</v>
      </c>
      <c r="E227" s="3">
        <v>222</v>
      </c>
      <c r="F227" s="3">
        <f>Source!AN223</f>
        <v>0</v>
      </c>
      <c r="G227" s="3" t="s">
        <v>45</v>
      </c>
      <c r="H227" s="3" t="s">
        <v>46</v>
      </c>
      <c r="I227" s="3"/>
      <c r="J227" s="3"/>
      <c r="K227" s="3">
        <v>-222</v>
      </c>
      <c r="L227" s="3">
        <v>3</v>
      </c>
      <c r="M227" s="3">
        <v>3</v>
      </c>
      <c r="N227" s="3" t="s">
        <v>4</v>
      </c>
    </row>
    <row r="228" spans="1:14" ht="12.75">
      <c r="A228" s="3">
        <v>50</v>
      </c>
      <c r="B228" s="3">
        <v>0</v>
      </c>
      <c r="C228" s="3">
        <v>0</v>
      </c>
      <c r="D228" s="3">
        <v>1</v>
      </c>
      <c r="E228" s="3">
        <v>216</v>
      </c>
      <c r="F228" s="3">
        <f>Source!AP223</f>
        <v>0</v>
      </c>
      <c r="G228" s="3" t="s">
        <v>47</v>
      </c>
      <c r="H228" s="3" t="s">
        <v>48</v>
      </c>
      <c r="I228" s="3"/>
      <c r="J228" s="3"/>
      <c r="K228" s="3">
        <v>-216</v>
      </c>
      <c r="L228" s="3">
        <v>4</v>
      </c>
      <c r="M228" s="3">
        <v>3</v>
      </c>
      <c r="N228" s="3" t="s">
        <v>4</v>
      </c>
    </row>
    <row r="229" spans="1:14" ht="12.75">
      <c r="A229" s="3">
        <v>50</v>
      </c>
      <c r="B229" s="3">
        <v>0</v>
      </c>
      <c r="C229" s="3">
        <v>0</v>
      </c>
      <c r="D229" s="3">
        <v>1</v>
      </c>
      <c r="E229" s="3">
        <v>203</v>
      </c>
      <c r="F229" s="3">
        <f>Source!Q223</f>
        <v>2536.08</v>
      </c>
      <c r="G229" s="3" t="s">
        <v>49</v>
      </c>
      <c r="H229" s="3" t="s">
        <v>50</v>
      </c>
      <c r="I229" s="3"/>
      <c r="J229" s="3"/>
      <c r="K229" s="3">
        <v>-203</v>
      </c>
      <c r="L229" s="3">
        <v>5</v>
      </c>
      <c r="M229" s="3">
        <v>3</v>
      </c>
      <c r="N229" s="3" t="s">
        <v>4</v>
      </c>
    </row>
    <row r="230" spans="1:14" ht="12.75">
      <c r="A230" s="3">
        <v>50</v>
      </c>
      <c r="B230" s="3">
        <v>0</v>
      </c>
      <c r="C230" s="3">
        <v>0</v>
      </c>
      <c r="D230" s="3">
        <v>1</v>
      </c>
      <c r="E230" s="3">
        <v>204</v>
      </c>
      <c r="F230" s="3">
        <f>Source!R223</f>
        <v>808.44</v>
      </c>
      <c r="G230" s="3" t="s">
        <v>51</v>
      </c>
      <c r="H230" s="3" t="s">
        <v>52</v>
      </c>
      <c r="I230" s="3"/>
      <c r="J230" s="3"/>
      <c r="K230" s="3">
        <v>-204</v>
      </c>
      <c r="L230" s="3">
        <v>6</v>
      </c>
      <c r="M230" s="3">
        <v>3</v>
      </c>
      <c r="N230" s="3" t="s">
        <v>4</v>
      </c>
    </row>
    <row r="231" spans="1:14" ht="12.75">
      <c r="A231" s="3">
        <v>50</v>
      </c>
      <c r="B231" s="3">
        <v>0</v>
      </c>
      <c r="C231" s="3">
        <v>0</v>
      </c>
      <c r="D231" s="3">
        <v>1</v>
      </c>
      <c r="E231" s="3">
        <v>205</v>
      </c>
      <c r="F231" s="3">
        <f>Source!S223</f>
        <v>66132.12</v>
      </c>
      <c r="G231" s="3" t="s">
        <v>53</v>
      </c>
      <c r="H231" s="3" t="s">
        <v>54</v>
      </c>
      <c r="I231" s="3"/>
      <c r="J231" s="3"/>
      <c r="K231" s="3">
        <v>-205</v>
      </c>
      <c r="L231" s="3">
        <v>7</v>
      </c>
      <c r="M231" s="3">
        <v>3</v>
      </c>
      <c r="N231" s="3" t="s">
        <v>4</v>
      </c>
    </row>
    <row r="232" spans="1:14" ht="12.75">
      <c r="A232" s="3">
        <v>50</v>
      </c>
      <c r="B232" s="3">
        <v>0</v>
      </c>
      <c r="C232" s="3">
        <v>0</v>
      </c>
      <c r="D232" s="3">
        <v>1</v>
      </c>
      <c r="E232" s="3">
        <v>206</v>
      </c>
      <c r="F232" s="3">
        <f>Source!T223</f>
        <v>0</v>
      </c>
      <c r="G232" s="3" t="s">
        <v>55</v>
      </c>
      <c r="H232" s="3" t="s">
        <v>56</v>
      </c>
      <c r="I232" s="3"/>
      <c r="J232" s="3"/>
      <c r="K232" s="3">
        <v>-206</v>
      </c>
      <c r="L232" s="3">
        <v>8</v>
      </c>
      <c r="M232" s="3">
        <v>3</v>
      </c>
      <c r="N232" s="3" t="s">
        <v>4</v>
      </c>
    </row>
    <row r="233" spans="1:14" ht="12.75">
      <c r="A233" s="3">
        <v>50</v>
      </c>
      <c r="B233" s="3">
        <v>0</v>
      </c>
      <c r="C233" s="3">
        <v>0</v>
      </c>
      <c r="D233" s="3">
        <v>1</v>
      </c>
      <c r="E233" s="3">
        <v>207</v>
      </c>
      <c r="F233" s="3">
        <f>Source!U223</f>
        <v>451.95</v>
      </c>
      <c r="G233" s="3" t="s">
        <v>57</v>
      </c>
      <c r="H233" s="3" t="s">
        <v>58</v>
      </c>
      <c r="I233" s="3"/>
      <c r="J233" s="3"/>
      <c r="K233" s="3">
        <v>-207</v>
      </c>
      <c r="L233" s="3">
        <v>9</v>
      </c>
      <c r="M233" s="3">
        <v>3</v>
      </c>
      <c r="N233" s="3" t="s">
        <v>4</v>
      </c>
    </row>
    <row r="234" spans="1:14" ht="12.75">
      <c r="A234" s="3">
        <v>50</v>
      </c>
      <c r="B234" s="3">
        <v>0</v>
      </c>
      <c r="C234" s="3">
        <v>0</v>
      </c>
      <c r="D234" s="3">
        <v>1</v>
      </c>
      <c r="E234" s="3">
        <v>208</v>
      </c>
      <c r="F234" s="3">
        <f>Source!V223</f>
        <v>0</v>
      </c>
      <c r="G234" s="3" t="s">
        <v>59</v>
      </c>
      <c r="H234" s="3" t="s">
        <v>60</v>
      </c>
      <c r="I234" s="3"/>
      <c r="J234" s="3"/>
      <c r="K234" s="3">
        <v>-208</v>
      </c>
      <c r="L234" s="3">
        <v>10</v>
      </c>
      <c r="M234" s="3">
        <v>3</v>
      </c>
      <c r="N234" s="3" t="s">
        <v>4</v>
      </c>
    </row>
    <row r="235" spans="1:14" ht="12.75">
      <c r="A235" s="3">
        <v>50</v>
      </c>
      <c r="B235" s="3">
        <v>0</v>
      </c>
      <c r="C235" s="3">
        <v>0</v>
      </c>
      <c r="D235" s="3">
        <v>1</v>
      </c>
      <c r="E235" s="3">
        <v>209</v>
      </c>
      <c r="F235" s="3">
        <f>Source!W223</f>
        <v>0</v>
      </c>
      <c r="G235" s="3" t="s">
        <v>61</v>
      </c>
      <c r="H235" s="3" t="s">
        <v>62</v>
      </c>
      <c r="I235" s="3"/>
      <c r="J235" s="3"/>
      <c r="K235" s="3">
        <v>-209</v>
      </c>
      <c r="L235" s="3">
        <v>11</v>
      </c>
      <c r="M235" s="3">
        <v>3</v>
      </c>
      <c r="N235" s="3" t="s">
        <v>4</v>
      </c>
    </row>
    <row r="236" spans="1:14" ht="12.75">
      <c r="A236" s="3">
        <v>50</v>
      </c>
      <c r="B236" s="3">
        <v>0</v>
      </c>
      <c r="C236" s="3">
        <v>0</v>
      </c>
      <c r="D236" s="3">
        <v>1</v>
      </c>
      <c r="E236" s="3">
        <v>210</v>
      </c>
      <c r="F236" s="3">
        <f>Source!X223</f>
        <v>58995.34</v>
      </c>
      <c r="G236" s="3" t="s">
        <v>63</v>
      </c>
      <c r="H236" s="3" t="s">
        <v>64</v>
      </c>
      <c r="I236" s="3"/>
      <c r="J236" s="3"/>
      <c r="K236" s="3">
        <v>-210</v>
      </c>
      <c r="L236" s="3">
        <v>12</v>
      </c>
      <c r="M236" s="3">
        <v>3</v>
      </c>
      <c r="N236" s="3" t="s">
        <v>4</v>
      </c>
    </row>
    <row r="237" spans="1:14" ht="12.75">
      <c r="A237" s="3">
        <v>50</v>
      </c>
      <c r="B237" s="3">
        <v>0</v>
      </c>
      <c r="C237" s="3">
        <v>0</v>
      </c>
      <c r="D237" s="3">
        <v>1</v>
      </c>
      <c r="E237" s="3">
        <v>211</v>
      </c>
      <c r="F237" s="3">
        <f>Source!Y223</f>
        <v>29759.48</v>
      </c>
      <c r="G237" s="3" t="s">
        <v>65</v>
      </c>
      <c r="H237" s="3" t="s">
        <v>66</v>
      </c>
      <c r="I237" s="3"/>
      <c r="J237" s="3"/>
      <c r="K237" s="3">
        <v>-211</v>
      </c>
      <c r="L237" s="3">
        <v>13</v>
      </c>
      <c r="M237" s="3">
        <v>3</v>
      </c>
      <c r="N237" s="3" t="s">
        <v>4</v>
      </c>
    </row>
    <row r="238" spans="1:14" ht="12.75">
      <c r="A238" s="3">
        <v>50</v>
      </c>
      <c r="B238" s="3">
        <v>1</v>
      </c>
      <c r="C238" s="3">
        <v>0</v>
      </c>
      <c r="D238" s="3">
        <v>2</v>
      </c>
      <c r="E238" s="3">
        <v>0</v>
      </c>
      <c r="F238" s="3">
        <f>ROUND(Source!F225+Source!F236+Source!F237+Source!F230*1.78,2)</f>
        <v>365596.96</v>
      </c>
      <c r="G238" s="3" t="s">
        <v>274</v>
      </c>
      <c r="H238" s="3" t="s">
        <v>274</v>
      </c>
      <c r="I238" s="3"/>
      <c r="J238" s="3"/>
      <c r="K238" s="3">
        <v>212</v>
      </c>
      <c r="L238" s="3">
        <v>14</v>
      </c>
      <c r="M238" s="3">
        <v>0</v>
      </c>
      <c r="N238" s="3" t="s">
        <v>4</v>
      </c>
    </row>
    <row r="239" spans="1:14" ht="12.75">
      <c r="A239" s="3">
        <v>50</v>
      </c>
      <c r="B239" s="3">
        <v>1</v>
      </c>
      <c r="C239" s="3">
        <v>0</v>
      </c>
      <c r="D239" s="3">
        <v>2</v>
      </c>
      <c r="E239" s="3">
        <v>0</v>
      </c>
      <c r="F239" s="3">
        <f>ROUND(Source!F238*0.961974397,1)</f>
        <v>351694.9</v>
      </c>
      <c r="G239" s="3" t="s">
        <v>275</v>
      </c>
      <c r="H239" s="3" t="s">
        <v>276</v>
      </c>
      <c r="I239" s="3"/>
      <c r="J239" s="3"/>
      <c r="K239" s="3">
        <v>212</v>
      </c>
      <c r="L239" s="3">
        <v>15</v>
      </c>
      <c r="M239" s="3">
        <v>0</v>
      </c>
      <c r="N239" s="3" t="s">
        <v>4</v>
      </c>
    </row>
    <row r="240" spans="1:14" ht="12.75">
      <c r="A240" s="3">
        <v>50</v>
      </c>
      <c r="B240" s="3">
        <v>1</v>
      </c>
      <c r="C240" s="3">
        <v>0</v>
      </c>
      <c r="D240" s="3">
        <v>2</v>
      </c>
      <c r="E240" s="3">
        <v>0</v>
      </c>
      <c r="F240" s="3">
        <f>ROUND(Source!F239*0.18,1)</f>
        <v>63305.1</v>
      </c>
      <c r="G240" s="3" t="s">
        <v>277</v>
      </c>
      <c r="H240" s="3" t="s">
        <v>278</v>
      </c>
      <c r="I240" s="3"/>
      <c r="J240" s="3"/>
      <c r="K240" s="3">
        <v>212</v>
      </c>
      <c r="L240" s="3">
        <v>16</v>
      </c>
      <c r="M240" s="3">
        <v>0</v>
      </c>
      <c r="N240" s="3" t="s">
        <v>4</v>
      </c>
    </row>
    <row r="241" spans="1:14" ht="12.75">
      <c r="A241" s="3">
        <v>50</v>
      </c>
      <c r="B241" s="3">
        <v>1</v>
      </c>
      <c r="C241" s="3">
        <v>0</v>
      </c>
      <c r="D241" s="3">
        <v>2</v>
      </c>
      <c r="E241" s="3">
        <v>0</v>
      </c>
      <c r="F241" s="3">
        <f>ROUND(Source!F239+Source!F240,2)</f>
        <v>415000</v>
      </c>
      <c r="G241" s="3" t="s">
        <v>279</v>
      </c>
      <c r="H241" s="3" t="s">
        <v>280</v>
      </c>
      <c r="I241" s="3"/>
      <c r="J241" s="3"/>
      <c r="K241" s="3">
        <v>212</v>
      </c>
      <c r="L241" s="3">
        <v>17</v>
      </c>
      <c r="M241" s="3">
        <v>0</v>
      </c>
      <c r="N241" s="3" t="s">
        <v>4</v>
      </c>
    </row>
    <row r="242" spans="1:14" ht="12.75">
      <c r="A242" s="3">
        <v>50</v>
      </c>
      <c r="B242" s="3">
        <v>0</v>
      </c>
      <c r="C242" s="3">
        <v>0</v>
      </c>
      <c r="D242" s="3">
        <v>2</v>
      </c>
      <c r="E242" s="3">
        <v>0</v>
      </c>
      <c r="F242" s="3">
        <f>ROUND(415000,2)</f>
        <v>415000</v>
      </c>
      <c r="G242" s="3" t="s">
        <v>281</v>
      </c>
      <c r="H242" s="3" t="s">
        <v>4</v>
      </c>
      <c r="I242" s="3"/>
      <c r="J242" s="3"/>
      <c r="K242" s="3">
        <v>-212</v>
      </c>
      <c r="L242" s="3">
        <v>18</v>
      </c>
      <c r="M242" s="3">
        <v>3</v>
      </c>
      <c r="N242" s="3" t="s">
        <v>4</v>
      </c>
    </row>
    <row r="244" spans="1:43" ht="12.75">
      <c r="A244" s="2">
        <v>51</v>
      </c>
      <c r="B244" s="2">
        <f>B12</f>
        <v>1</v>
      </c>
      <c r="C244" s="2">
        <f>A12</f>
        <v>1</v>
      </c>
      <c r="D244" s="2">
        <f>ROW(A12)</f>
        <v>12</v>
      </c>
      <c r="E244" s="2"/>
      <c r="F244" s="2" t="str">
        <f>IF(F12&lt;&gt;"",F12,"")</f>
        <v>Новый объект</v>
      </c>
      <c r="G244" s="2" t="str">
        <f>IF(G12&lt;&gt;"",G12,"")</f>
        <v>Ремонт школы №1285</v>
      </c>
      <c r="H244" s="2"/>
      <c r="I244" s="2"/>
      <c r="J244" s="2"/>
      <c r="K244" s="2"/>
      <c r="L244" s="2"/>
      <c r="M244" s="2"/>
      <c r="N244" s="2"/>
      <c r="O244" s="2">
        <f aca="true" t="shared" si="148" ref="O244:Y244">ROUND(O223,2)</f>
        <v>275403.12</v>
      </c>
      <c r="P244" s="2">
        <f t="shared" si="148"/>
        <v>206734.92</v>
      </c>
      <c r="Q244" s="2">
        <f t="shared" si="148"/>
        <v>2536.08</v>
      </c>
      <c r="R244" s="2">
        <f t="shared" si="148"/>
        <v>808.44</v>
      </c>
      <c r="S244" s="2">
        <f t="shared" si="148"/>
        <v>66132.12</v>
      </c>
      <c r="T244" s="2">
        <f t="shared" si="148"/>
        <v>0</v>
      </c>
      <c r="U244" s="2">
        <f t="shared" si="148"/>
        <v>451.95</v>
      </c>
      <c r="V244" s="2">
        <f t="shared" si="148"/>
        <v>0</v>
      </c>
      <c r="W244" s="2">
        <f t="shared" si="148"/>
        <v>0</v>
      </c>
      <c r="X244" s="2">
        <f t="shared" si="148"/>
        <v>58995.34</v>
      </c>
      <c r="Y244" s="2">
        <f t="shared" si="148"/>
        <v>29759.48</v>
      </c>
      <c r="Z244" s="2"/>
      <c r="AA244" s="2"/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/>
      <c r="AN244" s="2">
        <f>ROUND(AN223,2)</f>
        <v>0</v>
      </c>
      <c r="AO244" s="2">
        <v>0</v>
      </c>
      <c r="AP244" s="2">
        <f>ROUND(AP223,2)</f>
        <v>0</v>
      </c>
      <c r="AQ244" s="2">
        <v>0</v>
      </c>
    </row>
    <row r="246" spans="1:14" ht="12.75">
      <c r="A246" s="3">
        <v>50</v>
      </c>
      <c r="B246" s="3">
        <v>0</v>
      </c>
      <c r="C246" s="3">
        <v>0</v>
      </c>
      <c r="D246" s="3">
        <v>1</v>
      </c>
      <c r="E246" s="3">
        <v>201</v>
      </c>
      <c r="F246" s="3">
        <f>Source!O244</f>
        <v>275403.12</v>
      </c>
      <c r="G246" s="3" t="s">
        <v>41</v>
      </c>
      <c r="H246" s="3" t="s">
        <v>42</v>
      </c>
      <c r="I246" s="3"/>
      <c r="J246" s="3"/>
      <c r="K246" s="3">
        <v>201</v>
      </c>
      <c r="L246" s="3">
        <v>1</v>
      </c>
      <c r="M246" s="3">
        <v>3</v>
      </c>
      <c r="N246" s="3" t="s">
        <v>4</v>
      </c>
    </row>
    <row r="247" spans="1:14" ht="12.75">
      <c r="A247" s="3">
        <v>50</v>
      </c>
      <c r="B247" s="3">
        <v>0</v>
      </c>
      <c r="C247" s="3">
        <v>0</v>
      </c>
      <c r="D247" s="3">
        <v>1</v>
      </c>
      <c r="E247" s="3">
        <v>202</v>
      </c>
      <c r="F247" s="3">
        <f>Source!P244</f>
        <v>206734.92</v>
      </c>
      <c r="G247" s="3" t="s">
        <v>43</v>
      </c>
      <c r="H247" s="3" t="s">
        <v>44</v>
      </c>
      <c r="I247" s="3"/>
      <c r="J247" s="3"/>
      <c r="K247" s="3">
        <v>202</v>
      </c>
      <c r="L247" s="3">
        <v>2</v>
      </c>
      <c r="M247" s="3">
        <v>3</v>
      </c>
      <c r="N247" s="3" t="s">
        <v>4</v>
      </c>
    </row>
    <row r="248" spans="1:14" ht="12.75">
      <c r="A248" s="3">
        <v>50</v>
      </c>
      <c r="B248" s="3">
        <v>0</v>
      </c>
      <c r="C248" s="3">
        <v>0</v>
      </c>
      <c r="D248" s="3">
        <v>1</v>
      </c>
      <c r="E248" s="3">
        <v>222</v>
      </c>
      <c r="F248" s="3">
        <f>Source!AN244</f>
        <v>0</v>
      </c>
      <c r="G248" s="3" t="s">
        <v>45</v>
      </c>
      <c r="H248" s="3" t="s">
        <v>46</v>
      </c>
      <c r="I248" s="3"/>
      <c r="J248" s="3"/>
      <c r="K248" s="3">
        <v>222</v>
      </c>
      <c r="L248" s="3">
        <v>3</v>
      </c>
      <c r="M248" s="3">
        <v>3</v>
      </c>
      <c r="N248" s="3" t="s">
        <v>4</v>
      </c>
    </row>
    <row r="249" spans="1:14" ht="12.75">
      <c r="A249" s="3">
        <v>50</v>
      </c>
      <c r="B249" s="3">
        <v>0</v>
      </c>
      <c r="C249" s="3">
        <v>0</v>
      </c>
      <c r="D249" s="3">
        <v>1</v>
      </c>
      <c r="E249" s="3">
        <v>216</v>
      </c>
      <c r="F249" s="3">
        <f>Source!AP244</f>
        <v>0</v>
      </c>
      <c r="G249" s="3" t="s">
        <v>47</v>
      </c>
      <c r="H249" s="3" t="s">
        <v>48</v>
      </c>
      <c r="I249" s="3"/>
      <c r="J249" s="3"/>
      <c r="K249" s="3">
        <v>216</v>
      </c>
      <c r="L249" s="3">
        <v>4</v>
      </c>
      <c r="M249" s="3">
        <v>3</v>
      </c>
      <c r="N249" s="3" t="s">
        <v>4</v>
      </c>
    </row>
    <row r="250" spans="1:14" ht="12.75">
      <c r="A250" s="3">
        <v>50</v>
      </c>
      <c r="B250" s="3">
        <v>0</v>
      </c>
      <c r="C250" s="3">
        <v>0</v>
      </c>
      <c r="D250" s="3">
        <v>1</v>
      </c>
      <c r="E250" s="3">
        <v>203</v>
      </c>
      <c r="F250" s="3">
        <f>Source!Q244</f>
        <v>2536.08</v>
      </c>
      <c r="G250" s="3" t="s">
        <v>49</v>
      </c>
      <c r="H250" s="3" t="s">
        <v>50</v>
      </c>
      <c r="I250" s="3"/>
      <c r="J250" s="3"/>
      <c r="K250" s="3">
        <v>203</v>
      </c>
      <c r="L250" s="3">
        <v>5</v>
      </c>
      <c r="M250" s="3">
        <v>3</v>
      </c>
      <c r="N250" s="3" t="s">
        <v>4</v>
      </c>
    </row>
    <row r="251" spans="1:14" ht="12.75">
      <c r="A251" s="3">
        <v>50</v>
      </c>
      <c r="B251" s="3">
        <v>0</v>
      </c>
      <c r="C251" s="3">
        <v>0</v>
      </c>
      <c r="D251" s="3">
        <v>1</v>
      </c>
      <c r="E251" s="3">
        <v>204</v>
      </c>
      <c r="F251" s="3">
        <f>Source!R244</f>
        <v>808.44</v>
      </c>
      <c r="G251" s="3" t="s">
        <v>51</v>
      </c>
      <c r="H251" s="3" t="s">
        <v>52</v>
      </c>
      <c r="I251" s="3"/>
      <c r="J251" s="3"/>
      <c r="K251" s="3">
        <v>204</v>
      </c>
      <c r="L251" s="3">
        <v>6</v>
      </c>
      <c r="M251" s="3">
        <v>3</v>
      </c>
      <c r="N251" s="3" t="s">
        <v>4</v>
      </c>
    </row>
    <row r="252" spans="1:14" ht="12.75">
      <c r="A252" s="3">
        <v>50</v>
      </c>
      <c r="B252" s="3">
        <v>0</v>
      </c>
      <c r="C252" s="3">
        <v>0</v>
      </c>
      <c r="D252" s="3">
        <v>1</v>
      </c>
      <c r="E252" s="3">
        <v>205</v>
      </c>
      <c r="F252" s="3">
        <f>Source!S244</f>
        <v>66132.12</v>
      </c>
      <c r="G252" s="3" t="s">
        <v>53</v>
      </c>
      <c r="H252" s="3" t="s">
        <v>54</v>
      </c>
      <c r="I252" s="3"/>
      <c r="J252" s="3"/>
      <c r="K252" s="3">
        <v>205</v>
      </c>
      <c r="L252" s="3">
        <v>7</v>
      </c>
      <c r="M252" s="3">
        <v>3</v>
      </c>
      <c r="N252" s="3" t="s">
        <v>4</v>
      </c>
    </row>
    <row r="253" spans="1:14" ht="12.75">
      <c r="A253" s="3">
        <v>50</v>
      </c>
      <c r="B253" s="3">
        <v>0</v>
      </c>
      <c r="C253" s="3">
        <v>0</v>
      </c>
      <c r="D253" s="3">
        <v>1</v>
      </c>
      <c r="E253" s="3">
        <v>206</v>
      </c>
      <c r="F253" s="3">
        <f>Source!T244</f>
        <v>0</v>
      </c>
      <c r="G253" s="3" t="s">
        <v>55</v>
      </c>
      <c r="H253" s="3" t="s">
        <v>56</v>
      </c>
      <c r="I253" s="3"/>
      <c r="J253" s="3"/>
      <c r="K253" s="3">
        <v>206</v>
      </c>
      <c r="L253" s="3">
        <v>8</v>
      </c>
      <c r="M253" s="3">
        <v>3</v>
      </c>
      <c r="N253" s="3" t="s">
        <v>4</v>
      </c>
    </row>
    <row r="254" spans="1:14" ht="12.75">
      <c r="A254" s="3">
        <v>50</v>
      </c>
      <c r="B254" s="3">
        <v>0</v>
      </c>
      <c r="C254" s="3">
        <v>0</v>
      </c>
      <c r="D254" s="3">
        <v>1</v>
      </c>
      <c r="E254" s="3">
        <v>207</v>
      </c>
      <c r="F254" s="3">
        <f>Source!U244</f>
        <v>451.95</v>
      </c>
      <c r="G254" s="3" t="s">
        <v>57</v>
      </c>
      <c r="H254" s="3" t="s">
        <v>58</v>
      </c>
      <c r="I254" s="3"/>
      <c r="J254" s="3"/>
      <c r="K254" s="3">
        <v>207</v>
      </c>
      <c r="L254" s="3">
        <v>9</v>
      </c>
      <c r="M254" s="3">
        <v>3</v>
      </c>
      <c r="N254" s="3" t="s">
        <v>4</v>
      </c>
    </row>
    <row r="255" spans="1:14" ht="12.75">
      <c r="A255" s="3">
        <v>50</v>
      </c>
      <c r="B255" s="3">
        <v>0</v>
      </c>
      <c r="C255" s="3">
        <v>0</v>
      </c>
      <c r="D255" s="3">
        <v>1</v>
      </c>
      <c r="E255" s="3">
        <v>208</v>
      </c>
      <c r="F255" s="3">
        <f>Source!V244</f>
        <v>0</v>
      </c>
      <c r="G255" s="3" t="s">
        <v>59</v>
      </c>
      <c r="H255" s="3" t="s">
        <v>60</v>
      </c>
      <c r="I255" s="3"/>
      <c r="J255" s="3"/>
      <c r="K255" s="3">
        <v>208</v>
      </c>
      <c r="L255" s="3">
        <v>10</v>
      </c>
      <c r="M255" s="3">
        <v>3</v>
      </c>
      <c r="N255" s="3" t="s">
        <v>4</v>
      </c>
    </row>
    <row r="256" spans="1:14" ht="12.75">
      <c r="A256" s="3">
        <v>50</v>
      </c>
      <c r="B256" s="3">
        <v>0</v>
      </c>
      <c r="C256" s="3">
        <v>0</v>
      </c>
      <c r="D256" s="3">
        <v>1</v>
      </c>
      <c r="E256" s="3">
        <v>209</v>
      </c>
      <c r="F256" s="3">
        <f>Source!W244</f>
        <v>0</v>
      </c>
      <c r="G256" s="3" t="s">
        <v>61</v>
      </c>
      <c r="H256" s="3" t="s">
        <v>62</v>
      </c>
      <c r="I256" s="3"/>
      <c r="J256" s="3"/>
      <c r="K256" s="3">
        <v>209</v>
      </c>
      <c r="L256" s="3">
        <v>11</v>
      </c>
      <c r="M256" s="3">
        <v>3</v>
      </c>
      <c r="N256" s="3" t="s">
        <v>4</v>
      </c>
    </row>
    <row r="257" spans="1:14" ht="12.75">
      <c r="A257" s="3">
        <v>50</v>
      </c>
      <c r="B257" s="3">
        <v>0</v>
      </c>
      <c r="C257" s="3">
        <v>0</v>
      </c>
      <c r="D257" s="3">
        <v>1</v>
      </c>
      <c r="E257" s="3">
        <v>210</v>
      </c>
      <c r="F257" s="3">
        <f>Source!X244</f>
        <v>58995.34</v>
      </c>
      <c r="G257" s="3" t="s">
        <v>63</v>
      </c>
      <c r="H257" s="3" t="s">
        <v>64</v>
      </c>
      <c r="I257" s="3"/>
      <c r="J257" s="3"/>
      <c r="K257" s="3">
        <v>210</v>
      </c>
      <c r="L257" s="3">
        <v>12</v>
      </c>
      <c r="M257" s="3">
        <v>3</v>
      </c>
      <c r="N257" s="3" t="s">
        <v>4</v>
      </c>
    </row>
    <row r="258" spans="1:14" ht="12.75">
      <c r="A258" s="3">
        <v>50</v>
      </c>
      <c r="B258" s="3">
        <v>0</v>
      </c>
      <c r="C258" s="3">
        <v>0</v>
      </c>
      <c r="D258" s="3">
        <v>1</v>
      </c>
      <c r="E258" s="3">
        <v>211</v>
      </c>
      <c r="F258" s="3">
        <f>Source!Y244</f>
        <v>29759.48</v>
      </c>
      <c r="G258" s="3" t="s">
        <v>65</v>
      </c>
      <c r="H258" s="3" t="s">
        <v>66</v>
      </c>
      <c r="I258" s="3"/>
      <c r="J258" s="3"/>
      <c r="K258" s="3">
        <v>211</v>
      </c>
      <c r="L258" s="3">
        <v>13</v>
      </c>
      <c r="M258" s="3">
        <v>3</v>
      </c>
      <c r="N258" s="3" t="s">
        <v>4</v>
      </c>
    </row>
    <row r="262" spans="1:5" ht="12.75">
      <c r="A262">
        <v>65</v>
      </c>
      <c r="C262">
        <v>1</v>
      </c>
      <c r="D262">
        <v>0</v>
      </c>
      <c r="E262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15621826</v>
      </c>
      <c r="C1">
        <v>15621825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282</v>
      </c>
      <c r="K1" t="s">
        <v>283</v>
      </c>
      <c r="L1">
        <v>1191</v>
      </c>
      <c r="N1">
        <v>1013</v>
      </c>
      <c r="O1" t="s">
        <v>284</v>
      </c>
      <c r="P1" t="s">
        <v>284</v>
      </c>
      <c r="Q1">
        <v>1</v>
      </c>
      <c r="Y1">
        <v>34.1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34.1</v>
      </c>
      <c r="AV1">
        <v>1</v>
      </c>
      <c r="AW1">
        <v>2</v>
      </c>
      <c r="AX1">
        <v>15621835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15621827</v>
      </c>
      <c r="C2">
        <v>15621825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285</v>
      </c>
      <c r="K2" t="s">
        <v>286</v>
      </c>
      <c r="L2">
        <v>1344</v>
      </c>
      <c r="N2">
        <v>1008</v>
      </c>
      <c r="O2" t="s">
        <v>287</v>
      </c>
      <c r="P2" t="s">
        <v>287</v>
      </c>
      <c r="Q2">
        <v>1</v>
      </c>
      <c r="Y2">
        <v>4.47</v>
      </c>
      <c r="AA2">
        <v>0</v>
      </c>
      <c r="AB2">
        <v>1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4.47</v>
      </c>
      <c r="AV2">
        <v>0</v>
      </c>
      <c r="AW2">
        <v>2</v>
      </c>
      <c r="AX2">
        <v>15621836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ROW(Source!A28)</f>
        <v>28</v>
      </c>
      <c r="B3">
        <v>15621828</v>
      </c>
      <c r="C3">
        <v>15621825</v>
      </c>
      <c r="D3">
        <v>7231827</v>
      </c>
      <c r="E3">
        <v>1</v>
      </c>
      <c r="F3">
        <v>1</v>
      </c>
      <c r="G3">
        <v>7157832</v>
      </c>
      <c r="H3">
        <v>3</v>
      </c>
      <c r="I3" t="s">
        <v>288</v>
      </c>
      <c r="J3" t="s">
        <v>289</v>
      </c>
      <c r="K3" t="s">
        <v>290</v>
      </c>
      <c r="L3">
        <v>1339</v>
      </c>
      <c r="N3">
        <v>1007</v>
      </c>
      <c r="O3" t="s">
        <v>102</v>
      </c>
      <c r="P3" t="s">
        <v>102</v>
      </c>
      <c r="Q3">
        <v>1</v>
      </c>
      <c r="Y3">
        <v>0.24</v>
      </c>
      <c r="AA3">
        <v>7.07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0.24</v>
      </c>
      <c r="AV3">
        <v>0</v>
      </c>
      <c r="AW3">
        <v>2</v>
      </c>
      <c r="AX3">
        <v>15621837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ROW(Source!A28)</f>
        <v>28</v>
      </c>
      <c r="B4">
        <v>15621829</v>
      </c>
      <c r="C4">
        <v>15621825</v>
      </c>
      <c r="D4">
        <v>7233129</v>
      </c>
      <c r="E4">
        <v>1</v>
      </c>
      <c r="F4">
        <v>1</v>
      </c>
      <c r="G4">
        <v>7157832</v>
      </c>
      <c r="H4">
        <v>3</v>
      </c>
      <c r="I4" t="s">
        <v>291</v>
      </c>
      <c r="J4" t="s">
        <v>292</v>
      </c>
      <c r="K4" t="s">
        <v>293</v>
      </c>
      <c r="L4">
        <v>1327</v>
      </c>
      <c r="N4">
        <v>1005</v>
      </c>
      <c r="O4" t="s">
        <v>91</v>
      </c>
      <c r="P4" t="s">
        <v>91</v>
      </c>
      <c r="Q4">
        <v>1</v>
      </c>
      <c r="Y4">
        <v>1.6</v>
      </c>
      <c r="AA4">
        <v>104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1.6</v>
      </c>
      <c r="AV4">
        <v>0</v>
      </c>
      <c r="AW4">
        <v>2</v>
      </c>
      <c r="AX4">
        <v>15621838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ROW(Source!A28)</f>
        <v>28</v>
      </c>
      <c r="B5">
        <v>15621833</v>
      </c>
      <c r="C5">
        <v>15621825</v>
      </c>
      <c r="D5">
        <v>7233149</v>
      </c>
      <c r="E5">
        <v>1</v>
      </c>
      <c r="F5">
        <v>1</v>
      </c>
      <c r="G5">
        <v>7157832</v>
      </c>
      <c r="H5">
        <v>3</v>
      </c>
      <c r="I5" t="s">
        <v>26</v>
      </c>
      <c r="J5" t="s">
        <v>29</v>
      </c>
      <c r="K5" t="s">
        <v>27</v>
      </c>
      <c r="L5">
        <v>1348</v>
      </c>
      <c r="N5">
        <v>1009</v>
      </c>
      <c r="O5" t="s">
        <v>28</v>
      </c>
      <c r="P5" t="s">
        <v>28</v>
      </c>
      <c r="Q5">
        <v>1000</v>
      </c>
      <c r="Y5">
        <v>0.068</v>
      </c>
      <c r="AA5">
        <v>2278.84</v>
      </c>
      <c r="AB5">
        <v>0</v>
      </c>
      <c r="AC5">
        <v>0</v>
      </c>
      <c r="AD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0.068</v>
      </c>
      <c r="AV5">
        <v>0</v>
      </c>
      <c r="AW5">
        <v>1</v>
      </c>
      <c r="AX5">
        <v>-1</v>
      </c>
      <c r="AY5">
        <v>0</v>
      </c>
      <c r="AZ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ROW(Source!A28)</f>
        <v>28</v>
      </c>
      <c r="B6">
        <v>15621830</v>
      </c>
      <c r="C6">
        <v>15621825</v>
      </c>
      <c r="D6">
        <v>7232109</v>
      </c>
      <c r="E6">
        <v>1</v>
      </c>
      <c r="F6">
        <v>1</v>
      </c>
      <c r="G6">
        <v>7157832</v>
      </c>
      <c r="H6">
        <v>3</v>
      </c>
      <c r="I6" t="s">
        <v>294</v>
      </c>
      <c r="J6" t="s">
        <v>295</v>
      </c>
      <c r="K6" t="s">
        <v>296</v>
      </c>
      <c r="L6">
        <v>1348</v>
      </c>
      <c r="N6">
        <v>1009</v>
      </c>
      <c r="O6" t="s">
        <v>28</v>
      </c>
      <c r="P6" t="s">
        <v>28</v>
      </c>
      <c r="Q6">
        <v>1000</v>
      </c>
      <c r="Y6">
        <v>0.00243</v>
      </c>
      <c r="AA6">
        <v>12237.68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0.00243</v>
      </c>
      <c r="AV6">
        <v>0</v>
      </c>
      <c r="AW6">
        <v>2</v>
      </c>
      <c r="AX6">
        <v>15621839</v>
      </c>
      <c r="AY6">
        <v>1</v>
      </c>
      <c r="AZ6">
        <v>0</v>
      </c>
      <c r="BA6">
        <v>5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ROW(Source!A28)</f>
        <v>28</v>
      </c>
      <c r="B7">
        <v>15621834</v>
      </c>
      <c r="C7">
        <v>15621825</v>
      </c>
      <c r="D7">
        <v>7232152</v>
      </c>
      <c r="E7">
        <v>1</v>
      </c>
      <c r="F7">
        <v>1</v>
      </c>
      <c r="G7">
        <v>7157832</v>
      </c>
      <c r="H7">
        <v>3</v>
      </c>
      <c r="I7" t="s">
        <v>31</v>
      </c>
      <c r="J7" t="s">
        <v>33</v>
      </c>
      <c r="K7" t="s">
        <v>32</v>
      </c>
      <c r="L7">
        <v>1348</v>
      </c>
      <c r="N7">
        <v>1009</v>
      </c>
      <c r="O7" t="s">
        <v>28</v>
      </c>
      <c r="P7" t="s">
        <v>28</v>
      </c>
      <c r="Q7">
        <v>1000</v>
      </c>
      <c r="Y7">
        <v>0.067</v>
      </c>
      <c r="AA7">
        <v>22652.13</v>
      </c>
      <c r="AB7">
        <v>0</v>
      </c>
      <c r="AC7">
        <v>0</v>
      </c>
      <c r="AD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0.067</v>
      </c>
      <c r="AV7">
        <v>0</v>
      </c>
      <c r="AW7">
        <v>1</v>
      </c>
      <c r="AX7">
        <v>-1</v>
      </c>
      <c r="AY7">
        <v>0</v>
      </c>
      <c r="AZ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ROW(Source!A28)</f>
        <v>28</v>
      </c>
      <c r="B8">
        <v>15621831</v>
      </c>
      <c r="C8">
        <v>15621825</v>
      </c>
      <c r="D8">
        <v>7232360</v>
      </c>
      <c r="E8">
        <v>1</v>
      </c>
      <c r="F8">
        <v>1</v>
      </c>
      <c r="G8">
        <v>7157832</v>
      </c>
      <c r="H8">
        <v>3</v>
      </c>
      <c r="I8" t="s">
        <v>297</v>
      </c>
      <c r="J8" t="s">
        <v>298</v>
      </c>
      <c r="K8" t="s">
        <v>299</v>
      </c>
      <c r="L8">
        <v>1348</v>
      </c>
      <c r="N8">
        <v>1009</v>
      </c>
      <c r="O8" t="s">
        <v>28</v>
      </c>
      <c r="P8" t="s">
        <v>28</v>
      </c>
      <c r="Q8">
        <v>1000</v>
      </c>
      <c r="Y8">
        <v>0.012</v>
      </c>
      <c r="AA8">
        <v>545.21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0.012</v>
      </c>
      <c r="AV8">
        <v>0</v>
      </c>
      <c r="AW8">
        <v>2</v>
      </c>
      <c r="AX8">
        <v>15621840</v>
      </c>
      <c r="AY8">
        <v>1</v>
      </c>
      <c r="AZ8">
        <v>0</v>
      </c>
      <c r="BA8">
        <v>6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ROW(Source!A28)</f>
        <v>28</v>
      </c>
      <c r="B9">
        <v>15621832</v>
      </c>
      <c r="C9">
        <v>15621825</v>
      </c>
      <c r="D9">
        <v>7232367</v>
      </c>
      <c r="E9">
        <v>1</v>
      </c>
      <c r="F9">
        <v>1</v>
      </c>
      <c r="G9">
        <v>7157832</v>
      </c>
      <c r="H9">
        <v>3</v>
      </c>
      <c r="I9" t="s">
        <v>300</v>
      </c>
      <c r="J9" t="s">
        <v>301</v>
      </c>
      <c r="K9" t="s">
        <v>302</v>
      </c>
      <c r="L9">
        <v>1348</v>
      </c>
      <c r="N9">
        <v>1009</v>
      </c>
      <c r="O9" t="s">
        <v>28</v>
      </c>
      <c r="P9" t="s">
        <v>28</v>
      </c>
      <c r="Q9">
        <v>1000</v>
      </c>
      <c r="Y9">
        <v>0.00064</v>
      </c>
      <c r="AA9">
        <v>12705.7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0.00064</v>
      </c>
      <c r="AV9">
        <v>0</v>
      </c>
      <c r="AW9">
        <v>2</v>
      </c>
      <c r="AX9">
        <v>15621841</v>
      </c>
      <c r="AY9">
        <v>1</v>
      </c>
      <c r="AZ9">
        <v>0</v>
      </c>
      <c r="BA9">
        <v>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ROW(Source!A31)</f>
        <v>31</v>
      </c>
      <c r="B10">
        <v>15621847</v>
      </c>
      <c r="C10">
        <v>15621846</v>
      </c>
      <c r="D10">
        <v>7157835</v>
      </c>
      <c r="E10">
        <v>7157832</v>
      </c>
      <c r="F10">
        <v>1</v>
      </c>
      <c r="G10">
        <v>7157832</v>
      </c>
      <c r="H10">
        <v>1</v>
      </c>
      <c r="I10" t="s">
        <v>282</v>
      </c>
      <c r="K10" t="s">
        <v>283</v>
      </c>
      <c r="L10">
        <v>1191</v>
      </c>
      <c r="N10">
        <v>1013</v>
      </c>
      <c r="O10" t="s">
        <v>284</v>
      </c>
      <c r="P10" t="s">
        <v>284</v>
      </c>
      <c r="Q10">
        <v>1</v>
      </c>
      <c r="Y10">
        <v>0.23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0.23</v>
      </c>
      <c r="AV10">
        <v>1</v>
      </c>
      <c r="AW10">
        <v>2</v>
      </c>
      <c r="AX10">
        <v>15621851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ROW(Source!A31)</f>
        <v>31</v>
      </c>
      <c r="B11">
        <v>15621848</v>
      </c>
      <c r="C11">
        <v>15621846</v>
      </c>
      <c r="D11">
        <v>7231857</v>
      </c>
      <c r="E11">
        <v>1</v>
      </c>
      <c r="F11">
        <v>1</v>
      </c>
      <c r="G11">
        <v>7157832</v>
      </c>
      <c r="H11">
        <v>3</v>
      </c>
      <c r="I11" t="s">
        <v>303</v>
      </c>
      <c r="J11" t="s">
        <v>304</v>
      </c>
      <c r="K11" t="s">
        <v>305</v>
      </c>
      <c r="L11">
        <v>1348</v>
      </c>
      <c r="N11">
        <v>1009</v>
      </c>
      <c r="O11" t="s">
        <v>28</v>
      </c>
      <c r="P11" t="s">
        <v>28</v>
      </c>
      <c r="Q11">
        <v>1000</v>
      </c>
      <c r="Y11">
        <v>7E-05</v>
      </c>
      <c r="AA11">
        <v>1227.38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7E-05</v>
      </c>
      <c r="AV11">
        <v>0</v>
      </c>
      <c r="AW11">
        <v>2</v>
      </c>
      <c r="AX11">
        <v>15621852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ROW(Source!A31)</f>
        <v>31</v>
      </c>
      <c r="B12">
        <v>15621850</v>
      </c>
      <c r="C12">
        <v>15621846</v>
      </c>
      <c r="D12">
        <v>7182375</v>
      </c>
      <c r="E12">
        <v>7157832</v>
      </c>
      <c r="F12">
        <v>1</v>
      </c>
      <c r="G12">
        <v>7157832</v>
      </c>
      <c r="H12">
        <v>3</v>
      </c>
      <c r="I12" t="s">
        <v>306</v>
      </c>
      <c r="K12" t="s">
        <v>307</v>
      </c>
      <c r="L12">
        <v>1348</v>
      </c>
      <c r="N12">
        <v>1009</v>
      </c>
      <c r="O12" t="s">
        <v>28</v>
      </c>
      <c r="P12" t="s">
        <v>28</v>
      </c>
      <c r="Q12">
        <v>1000</v>
      </c>
      <c r="Y12">
        <v>0.0001</v>
      </c>
      <c r="AA12">
        <v>9859.9997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0.0001</v>
      </c>
      <c r="AV12">
        <v>0</v>
      </c>
      <c r="AW12">
        <v>2</v>
      </c>
      <c r="AX12">
        <v>15621854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ROW(Source!A31)</f>
        <v>31</v>
      </c>
      <c r="B13">
        <v>15621849</v>
      </c>
      <c r="C13">
        <v>15621846</v>
      </c>
      <c r="D13">
        <v>7234964</v>
      </c>
      <c r="E13">
        <v>1</v>
      </c>
      <c r="F13">
        <v>1</v>
      </c>
      <c r="G13">
        <v>7157832</v>
      </c>
      <c r="H13">
        <v>3</v>
      </c>
      <c r="I13" t="s">
        <v>308</v>
      </c>
      <c r="J13" t="s">
        <v>309</v>
      </c>
      <c r="K13" t="s">
        <v>310</v>
      </c>
      <c r="L13">
        <v>1339</v>
      </c>
      <c r="N13">
        <v>1007</v>
      </c>
      <c r="O13" t="s">
        <v>102</v>
      </c>
      <c r="P13" t="s">
        <v>102</v>
      </c>
      <c r="Q13">
        <v>1</v>
      </c>
      <c r="Y13">
        <v>0.0015</v>
      </c>
      <c r="AA13">
        <v>451.14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0.0015</v>
      </c>
      <c r="AV13">
        <v>0</v>
      </c>
      <c r="AW13">
        <v>2</v>
      </c>
      <c r="AX13">
        <v>15621853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ROW(Source!A53)</f>
        <v>53</v>
      </c>
      <c r="B14">
        <v>15621856</v>
      </c>
      <c r="C14">
        <v>15621855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282</v>
      </c>
      <c r="K14" t="s">
        <v>283</v>
      </c>
      <c r="L14">
        <v>1191</v>
      </c>
      <c r="N14">
        <v>1013</v>
      </c>
      <c r="O14" t="s">
        <v>284</v>
      </c>
      <c r="P14" t="s">
        <v>284</v>
      </c>
      <c r="Q14">
        <v>1</v>
      </c>
      <c r="Y14">
        <v>35.305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30.7</v>
      </c>
      <c r="AU14" t="s">
        <v>73</v>
      </c>
      <c r="AV14">
        <v>1</v>
      </c>
      <c r="AW14">
        <v>2</v>
      </c>
      <c r="AX14">
        <v>15621860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ROW(Source!A53)</f>
        <v>53</v>
      </c>
      <c r="B15">
        <v>15621857</v>
      </c>
      <c r="C15">
        <v>15621855</v>
      </c>
      <c r="D15">
        <v>7159942</v>
      </c>
      <c r="E15">
        <v>7157832</v>
      </c>
      <c r="F15">
        <v>1</v>
      </c>
      <c r="G15">
        <v>7157832</v>
      </c>
      <c r="H15">
        <v>2</v>
      </c>
      <c r="I15" t="s">
        <v>285</v>
      </c>
      <c r="K15" t="s">
        <v>286</v>
      </c>
      <c r="L15">
        <v>1344</v>
      </c>
      <c r="N15">
        <v>1008</v>
      </c>
      <c r="O15" t="s">
        <v>287</v>
      </c>
      <c r="P15" t="s">
        <v>287</v>
      </c>
      <c r="Q15">
        <v>1</v>
      </c>
      <c r="Y15">
        <v>3.725</v>
      </c>
      <c r="AA15">
        <v>0</v>
      </c>
      <c r="AB15">
        <v>1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2.98</v>
      </c>
      <c r="AU15" t="s">
        <v>72</v>
      </c>
      <c r="AV15">
        <v>0</v>
      </c>
      <c r="AW15">
        <v>2</v>
      </c>
      <c r="AX15">
        <v>15621861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ROW(Source!A53)</f>
        <v>53</v>
      </c>
      <c r="B16">
        <v>15621858</v>
      </c>
      <c r="C16">
        <v>15621855</v>
      </c>
      <c r="D16">
        <v>7232703</v>
      </c>
      <c r="E16">
        <v>1</v>
      </c>
      <c r="F16">
        <v>1</v>
      </c>
      <c r="G16">
        <v>7157832</v>
      </c>
      <c r="H16">
        <v>3</v>
      </c>
      <c r="I16" t="s">
        <v>311</v>
      </c>
      <c r="J16" t="s">
        <v>312</v>
      </c>
      <c r="K16" t="s">
        <v>313</v>
      </c>
      <c r="L16">
        <v>1327</v>
      </c>
      <c r="N16">
        <v>1005</v>
      </c>
      <c r="O16" t="s">
        <v>91</v>
      </c>
      <c r="P16" t="s">
        <v>91</v>
      </c>
      <c r="Q16">
        <v>1</v>
      </c>
      <c r="Y16">
        <v>108</v>
      </c>
      <c r="AA16">
        <v>33.56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108</v>
      </c>
      <c r="AV16">
        <v>0</v>
      </c>
      <c r="AW16">
        <v>2</v>
      </c>
      <c r="AX16">
        <v>15621862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ROW(Source!A53)</f>
        <v>53</v>
      </c>
      <c r="B17">
        <v>15621859</v>
      </c>
      <c r="C17">
        <v>15621855</v>
      </c>
      <c r="D17">
        <v>7231842</v>
      </c>
      <c r="E17">
        <v>1</v>
      </c>
      <c r="F17">
        <v>1</v>
      </c>
      <c r="G17">
        <v>7157832</v>
      </c>
      <c r="H17">
        <v>3</v>
      </c>
      <c r="I17" t="s">
        <v>314</v>
      </c>
      <c r="J17" t="s">
        <v>315</v>
      </c>
      <c r="K17" t="s">
        <v>316</v>
      </c>
      <c r="L17">
        <v>1348</v>
      </c>
      <c r="N17">
        <v>1009</v>
      </c>
      <c r="O17" t="s">
        <v>28</v>
      </c>
      <c r="P17" t="s">
        <v>28</v>
      </c>
      <c r="Q17">
        <v>1000</v>
      </c>
      <c r="Y17">
        <v>0.0003</v>
      </c>
      <c r="AA17">
        <v>6061.55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0.0003</v>
      </c>
      <c r="AV17">
        <v>0</v>
      </c>
      <c r="AW17">
        <v>2</v>
      </c>
      <c r="AX17">
        <v>15621863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ROW(Source!A54)</f>
        <v>54</v>
      </c>
      <c r="B18">
        <v>15621865</v>
      </c>
      <c r="C18">
        <v>15621864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282</v>
      </c>
      <c r="K18" t="s">
        <v>283</v>
      </c>
      <c r="L18">
        <v>1191</v>
      </c>
      <c r="N18">
        <v>1013</v>
      </c>
      <c r="O18" t="s">
        <v>284</v>
      </c>
      <c r="P18" t="s">
        <v>284</v>
      </c>
      <c r="Q18">
        <v>1</v>
      </c>
      <c r="Y18">
        <v>26.3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26.3</v>
      </c>
      <c r="AV18">
        <v>1</v>
      </c>
      <c r="AW18">
        <v>2</v>
      </c>
      <c r="AX18">
        <v>15621874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ROW(Source!A54)</f>
        <v>54</v>
      </c>
      <c r="B19">
        <v>15621866</v>
      </c>
      <c r="C19">
        <v>15621864</v>
      </c>
      <c r="D19">
        <v>7159942</v>
      </c>
      <c r="E19">
        <v>7157832</v>
      </c>
      <c r="F19">
        <v>1</v>
      </c>
      <c r="G19">
        <v>7157832</v>
      </c>
      <c r="H19">
        <v>2</v>
      </c>
      <c r="I19" t="s">
        <v>285</v>
      </c>
      <c r="K19" t="s">
        <v>286</v>
      </c>
      <c r="L19">
        <v>1344</v>
      </c>
      <c r="N19">
        <v>1008</v>
      </c>
      <c r="O19" t="s">
        <v>287</v>
      </c>
      <c r="P19" t="s">
        <v>287</v>
      </c>
      <c r="Q19">
        <v>1</v>
      </c>
      <c r="Y19">
        <v>4.47</v>
      </c>
      <c r="AA19">
        <v>0</v>
      </c>
      <c r="AB19">
        <v>1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4.47</v>
      </c>
      <c r="AV19">
        <v>0</v>
      </c>
      <c r="AW19">
        <v>2</v>
      </c>
      <c r="AX19">
        <v>15621875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ROW(Source!A54)</f>
        <v>54</v>
      </c>
      <c r="B20">
        <v>15621867</v>
      </c>
      <c r="C20">
        <v>15621864</v>
      </c>
      <c r="D20">
        <v>7231827</v>
      </c>
      <c r="E20">
        <v>1</v>
      </c>
      <c r="F20">
        <v>1</v>
      </c>
      <c r="G20">
        <v>7157832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102</v>
      </c>
      <c r="P20" t="s">
        <v>102</v>
      </c>
      <c r="Q20">
        <v>1</v>
      </c>
      <c r="Y20">
        <v>0.24</v>
      </c>
      <c r="AA20">
        <v>7.07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0.24</v>
      </c>
      <c r="AV20">
        <v>0</v>
      </c>
      <c r="AW20">
        <v>2</v>
      </c>
      <c r="AX20">
        <v>15621876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ROW(Source!A54)</f>
        <v>54</v>
      </c>
      <c r="B21">
        <v>15621868</v>
      </c>
      <c r="C21">
        <v>15621864</v>
      </c>
      <c r="D21">
        <v>7233129</v>
      </c>
      <c r="E21">
        <v>1</v>
      </c>
      <c r="F21">
        <v>1</v>
      </c>
      <c r="G21">
        <v>7157832</v>
      </c>
      <c r="H21">
        <v>3</v>
      </c>
      <c r="I21" t="s">
        <v>291</v>
      </c>
      <c r="J21" t="s">
        <v>292</v>
      </c>
      <c r="K21" t="s">
        <v>293</v>
      </c>
      <c r="L21">
        <v>1327</v>
      </c>
      <c r="N21">
        <v>1005</v>
      </c>
      <c r="O21" t="s">
        <v>91</v>
      </c>
      <c r="P21" t="s">
        <v>91</v>
      </c>
      <c r="Q21">
        <v>1</v>
      </c>
      <c r="Y21">
        <v>0.8</v>
      </c>
      <c r="AA21">
        <v>104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0.8</v>
      </c>
      <c r="AV21">
        <v>0</v>
      </c>
      <c r="AW21">
        <v>2</v>
      </c>
      <c r="AX21">
        <v>15621877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ROW(Source!A54)</f>
        <v>54</v>
      </c>
      <c r="B22">
        <v>15621872</v>
      </c>
      <c r="C22">
        <v>15621864</v>
      </c>
      <c r="D22">
        <v>7233149</v>
      </c>
      <c r="E22">
        <v>1</v>
      </c>
      <c r="F22">
        <v>1</v>
      </c>
      <c r="G22">
        <v>7157832</v>
      </c>
      <c r="H22">
        <v>3</v>
      </c>
      <c r="I22" t="s">
        <v>26</v>
      </c>
      <c r="J22" t="s">
        <v>29</v>
      </c>
      <c r="K22" t="s">
        <v>27</v>
      </c>
      <c r="L22">
        <v>1348</v>
      </c>
      <c r="N22">
        <v>1009</v>
      </c>
      <c r="O22" t="s">
        <v>28</v>
      </c>
      <c r="P22" t="s">
        <v>28</v>
      </c>
      <c r="Q22">
        <v>1000</v>
      </c>
      <c r="Y22">
        <v>0.064</v>
      </c>
      <c r="AA22">
        <v>2278.84</v>
      </c>
      <c r="AB22">
        <v>0</v>
      </c>
      <c r="AC22">
        <v>0</v>
      </c>
      <c r="AD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0.064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ROW(Source!A54)</f>
        <v>54</v>
      </c>
      <c r="B23">
        <v>15621869</v>
      </c>
      <c r="C23">
        <v>15621864</v>
      </c>
      <c r="D23">
        <v>7232109</v>
      </c>
      <c r="E23">
        <v>1</v>
      </c>
      <c r="F23">
        <v>1</v>
      </c>
      <c r="G23">
        <v>7157832</v>
      </c>
      <c r="H23">
        <v>3</v>
      </c>
      <c r="I23" t="s">
        <v>294</v>
      </c>
      <c r="J23" t="s">
        <v>295</v>
      </c>
      <c r="K23" t="s">
        <v>296</v>
      </c>
      <c r="L23">
        <v>1348</v>
      </c>
      <c r="N23">
        <v>1009</v>
      </c>
      <c r="O23" t="s">
        <v>28</v>
      </c>
      <c r="P23" t="s">
        <v>28</v>
      </c>
      <c r="Q23">
        <v>1000</v>
      </c>
      <c r="Y23">
        <v>0.00243</v>
      </c>
      <c r="AA23">
        <v>12237.68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0.00243</v>
      </c>
      <c r="AV23">
        <v>0</v>
      </c>
      <c r="AW23">
        <v>2</v>
      </c>
      <c r="AX23">
        <v>15621878</v>
      </c>
      <c r="AY23">
        <v>1</v>
      </c>
      <c r="AZ23">
        <v>0</v>
      </c>
      <c r="BA23">
        <v>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ROW(Source!A54)</f>
        <v>54</v>
      </c>
      <c r="B24">
        <v>15621873</v>
      </c>
      <c r="C24">
        <v>15621864</v>
      </c>
      <c r="D24">
        <v>7232152</v>
      </c>
      <c r="E24">
        <v>1</v>
      </c>
      <c r="F24">
        <v>1</v>
      </c>
      <c r="G24">
        <v>7157832</v>
      </c>
      <c r="H24">
        <v>3</v>
      </c>
      <c r="I24" t="s">
        <v>31</v>
      </c>
      <c r="J24" t="s">
        <v>33</v>
      </c>
      <c r="K24" t="s">
        <v>32</v>
      </c>
      <c r="L24">
        <v>1348</v>
      </c>
      <c r="N24">
        <v>1009</v>
      </c>
      <c r="O24" t="s">
        <v>28</v>
      </c>
      <c r="P24" t="s">
        <v>28</v>
      </c>
      <c r="Q24">
        <v>1000</v>
      </c>
      <c r="Y24">
        <v>0.067</v>
      </c>
      <c r="AA24">
        <v>22652.13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0.067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ROW(Source!A54)</f>
        <v>54</v>
      </c>
      <c r="B25">
        <v>15621870</v>
      </c>
      <c r="C25">
        <v>15621864</v>
      </c>
      <c r="D25">
        <v>7232360</v>
      </c>
      <c r="E25">
        <v>1</v>
      </c>
      <c r="F25">
        <v>1</v>
      </c>
      <c r="G25">
        <v>7157832</v>
      </c>
      <c r="H25">
        <v>3</v>
      </c>
      <c r="I25" t="s">
        <v>297</v>
      </c>
      <c r="J25" t="s">
        <v>298</v>
      </c>
      <c r="K25" t="s">
        <v>299</v>
      </c>
      <c r="L25">
        <v>1348</v>
      </c>
      <c r="N25">
        <v>1009</v>
      </c>
      <c r="O25" t="s">
        <v>28</v>
      </c>
      <c r="P25" t="s">
        <v>28</v>
      </c>
      <c r="Q25">
        <v>1000</v>
      </c>
      <c r="Y25">
        <v>0.012</v>
      </c>
      <c r="AA25">
        <v>545.21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0.012</v>
      </c>
      <c r="AV25">
        <v>0</v>
      </c>
      <c r="AW25">
        <v>2</v>
      </c>
      <c r="AX25">
        <v>15621879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ROW(Source!A54)</f>
        <v>54</v>
      </c>
      <c r="B26">
        <v>15621871</v>
      </c>
      <c r="C26">
        <v>15621864</v>
      </c>
      <c r="D26">
        <v>7232367</v>
      </c>
      <c r="E26">
        <v>1</v>
      </c>
      <c r="F26">
        <v>1</v>
      </c>
      <c r="G26">
        <v>7157832</v>
      </c>
      <c r="H26">
        <v>3</v>
      </c>
      <c r="I26" t="s">
        <v>300</v>
      </c>
      <c r="J26" t="s">
        <v>301</v>
      </c>
      <c r="K26" t="s">
        <v>302</v>
      </c>
      <c r="L26">
        <v>1348</v>
      </c>
      <c r="N26">
        <v>1009</v>
      </c>
      <c r="O26" t="s">
        <v>28</v>
      </c>
      <c r="P26" t="s">
        <v>28</v>
      </c>
      <c r="Q26">
        <v>1000</v>
      </c>
      <c r="Y26">
        <v>0.00064</v>
      </c>
      <c r="AA26">
        <v>12705.7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0.00064</v>
      </c>
      <c r="AV26">
        <v>0</v>
      </c>
      <c r="AW26">
        <v>2</v>
      </c>
      <c r="AX26">
        <v>15621880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ROW(Source!A57)</f>
        <v>57</v>
      </c>
      <c r="B27">
        <v>15621886</v>
      </c>
      <c r="C27">
        <v>15621885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282</v>
      </c>
      <c r="K27" t="s">
        <v>283</v>
      </c>
      <c r="L27">
        <v>1191</v>
      </c>
      <c r="N27">
        <v>1013</v>
      </c>
      <c r="O27" t="s">
        <v>284</v>
      </c>
      <c r="P27" t="s">
        <v>284</v>
      </c>
      <c r="Q27">
        <v>1</v>
      </c>
      <c r="Y27">
        <v>18.054999999999996</v>
      </c>
      <c r="AA27">
        <v>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15.7</v>
      </c>
      <c r="AU27" t="s">
        <v>73</v>
      </c>
      <c r="AV27">
        <v>1</v>
      </c>
      <c r="AW27">
        <v>2</v>
      </c>
      <c r="AX27">
        <v>15621889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ROW(Source!A57)</f>
        <v>57</v>
      </c>
      <c r="B28">
        <v>15621887</v>
      </c>
      <c r="C28">
        <v>15621885</v>
      </c>
      <c r="D28">
        <v>7231889</v>
      </c>
      <c r="E28">
        <v>1</v>
      </c>
      <c r="F28">
        <v>1</v>
      </c>
      <c r="G28">
        <v>7157832</v>
      </c>
      <c r="H28">
        <v>3</v>
      </c>
      <c r="I28" t="s">
        <v>317</v>
      </c>
      <c r="J28" t="s">
        <v>318</v>
      </c>
      <c r="K28" t="s">
        <v>319</v>
      </c>
      <c r="L28">
        <v>1348</v>
      </c>
      <c r="N28">
        <v>1009</v>
      </c>
      <c r="O28" t="s">
        <v>28</v>
      </c>
      <c r="P28" t="s">
        <v>28</v>
      </c>
      <c r="Q28">
        <v>1000</v>
      </c>
      <c r="Y28">
        <v>0.024</v>
      </c>
      <c r="AA28">
        <v>39052.85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0.024</v>
      </c>
      <c r="AV28">
        <v>0</v>
      </c>
      <c r="AW28">
        <v>2</v>
      </c>
      <c r="AX28">
        <v>15621890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ROW(Source!A57)</f>
        <v>57</v>
      </c>
      <c r="B29">
        <v>15621888</v>
      </c>
      <c r="C29">
        <v>15621885</v>
      </c>
      <c r="D29">
        <v>7232364</v>
      </c>
      <c r="E29">
        <v>1</v>
      </c>
      <c r="F29">
        <v>1</v>
      </c>
      <c r="G29">
        <v>7157832</v>
      </c>
      <c r="H29">
        <v>3</v>
      </c>
      <c r="I29" t="s">
        <v>89</v>
      </c>
      <c r="J29" t="s">
        <v>92</v>
      </c>
      <c r="K29" t="s">
        <v>90</v>
      </c>
      <c r="L29">
        <v>1327</v>
      </c>
      <c r="N29">
        <v>1005</v>
      </c>
      <c r="O29" t="s">
        <v>91</v>
      </c>
      <c r="P29" t="s">
        <v>91</v>
      </c>
      <c r="Q29">
        <v>1</v>
      </c>
      <c r="Y29">
        <v>105</v>
      </c>
      <c r="AA29">
        <v>6.32</v>
      </c>
      <c r="AB29">
        <v>0</v>
      </c>
      <c r="AC29">
        <v>0</v>
      </c>
      <c r="AD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105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ROW(Source!A59)</f>
        <v>59</v>
      </c>
      <c r="B30">
        <v>15621894</v>
      </c>
      <c r="C30">
        <v>15621893</v>
      </c>
      <c r="D30">
        <v>7157835</v>
      </c>
      <c r="E30">
        <v>7157832</v>
      </c>
      <c r="F30">
        <v>1</v>
      </c>
      <c r="G30">
        <v>7157832</v>
      </c>
      <c r="H30">
        <v>1</v>
      </c>
      <c r="I30" t="s">
        <v>282</v>
      </c>
      <c r="K30" t="s">
        <v>283</v>
      </c>
      <c r="L30">
        <v>1191</v>
      </c>
      <c r="N30">
        <v>1013</v>
      </c>
      <c r="O30" t="s">
        <v>284</v>
      </c>
      <c r="P30" t="s">
        <v>284</v>
      </c>
      <c r="Q30">
        <v>1</v>
      </c>
      <c r="Y30">
        <v>205.6</v>
      </c>
      <c r="AA30">
        <v>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205.6</v>
      </c>
      <c r="AV30">
        <v>1</v>
      </c>
      <c r="AW30">
        <v>2</v>
      </c>
      <c r="AX30">
        <v>15621897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ROW(Source!A59)</f>
        <v>59</v>
      </c>
      <c r="B31">
        <v>15621895</v>
      </c>
      <c r="C31">
        <v>15621893</v>
      </c>
      <c r="D31">
        <v>7182702</v>
      </c>
      <c r="E31">
        <v>7157832</v>
      </c>
      <c r="F31">
        <v>1</v>
      </c>
      <c r="G31">
        <v>7157832</v>
      </c>
      <c r="H31">
        <v>3</v>
      </c>
      <c r="I31" t="s">
        <v>320</v>
      </c>
      <c r="K31" t="s">
        <v>321</v>
      </c>
      <c r="L31">
        <v>1348</v>
      </c>
      <c r="N31">
        <v>1009</v>
      </c>
      <c r="O31" t="s">
        <v>28</v>
      </c>
      <c r="P31" t="s">
        <v>28</v>
      </c>
      <c r="Q31">
        <v>1000</v>
      </c>
      <c r="Y31">
        <v>3.38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3.38</v>
      </c>
      <c r="AV31">
        <v>0</v>
      </c>
      <c r="AW31">
        <v>2</v>
      </c>
      <c r="AX31">
        <v>15621899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ROW(Source!A59)</f>
        <v>59</v>
      </c>
      <c r="B32">
        <v>15621896</v>
      </c>
      <c r="C32">
        <v>15621893</v>
      </c>
      <c r="D32">
        <v>7234974</v>
      </c>
      <c r="E32">
        <v>1</v>
      </c>
      <c r="F32">
        <v>1</v>
      </c>
      <c r="G32">
        <v>7157832</v>
      </c>
      <c r="H32">
        <v>3</v>
      </c>
      <c r="I32" t="s">
        <v>100</v>
      </c>
      <c r="J32" t="s">
        <v>103</v>
      </c>
      <c r="K32" t="s">
        <v>101</v>
      </c>
      <c r="L32">
        <v>1339</v>
      </c>
      <c r="N32">
        <v>1007</v>
      </c>
      <c r="O32" t="s">
        <v>102</v>
      </c>
      <c r="P32" t="s">
        <v>102</v>
      </c>
      <c r="Q32">
        <v>1</v>
      </c>
      <c r="Y32">
        <v>2.2</v>
      </c>
      <c r="AA32">
        <v>540.42</v>
      </c>
      <c r="AB32">
        <v>0</v>
      </c>
      <c r="AC32">
        <v>0</v>
      </c>
      <c r="AD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2.2</v>
      </c>
      <c r="AV32">
        <v>0</v>
      </c>
      <c r="AW32">
        <v>1</v>
      </c>
      <c r="AX32">
        <v>-1</v>
      </c>
      <c r="AY32">
        <v>0</v>
      </c>
      <c r="AZ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ROW(Source!A82)</f>
        <v>82</v>
      </c>
      <c r="B33">
        <v>15621902</v>
      </c>
      <c r="C33">
        <v>15621901</v>
      </c>
      <c r="D33">
        <v>7157835</v>
      </c>
      <c r="E33">
        <v>7157832</v>
      </c>
      <c r="F33">
        <v>1</v>
      </c>
      <c r="G33">
        <v>7157832</v>
      </c>
      <c r="H33">
        <v>1</v>
      </c>
      <c r="I33" t="s">
        <v>282</v>
      </c>
      <c r="K33" t="s">
        <v>283</v>
      </c>
      <c r="L33">
        <v>1191</v>
      </c>
      <c r="N33">
        <v>1013</v>
      </c>
      <c r="O33" t="s">
        <v>284</v>
      </c>
      <c r="P33" t="s">
        <v>284</v>
      </c>
      <c r="Q33">
        <v>1</v>
      </c>
      <c r="Y33">
        <v>18.040000000000003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22.55</v>
      </c>
      <c r="AU33" t="s">
        <v>110</v>
      </c>
      <c r="AV33">
        <v>1</v>
      </c>
      <c r="AW33">
        <v>2</v>
      </c>
      <c r="AX33">
        <v>15621908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ROW(Source!A82)</f>
        <v>82</v>
      </c>
      <c r="B34">
        <v>15621904</v>
      </c>
      <c r="C34">
        <v>15621901</v>
      </c>
      <c r="D34">
        <v>7159942</v>
      </c>
      <c r="E34">
        <v>7157832</v>
      </c>
      <c r="F34">
        <v>1</v>
      </c>
      <c r="G34">
        <v>7157832</v>
      </c>
      <c r="H34">
        <v>2</v>
      </c>
      <c r="I34" t="s">
        <v>285</v>
      </c>
      <c r="K34" t="s">
        <v>286</v>
      </c>
      <c r="L34">
        <v>1344</v>
      </c>
      <c r="N34">
        <v>1008</v>
      </c>
      <c r="O34" t="s">
        <v>287</v>
      </c>
      <c r="P34" t="s">
        <v>287</v>
      </c>
      <c r="Q34">
        <v>1</v>
      </c>
      <c r="Y34">
        <v>33.968</v>
      </c>
      <c r="AA34">
        <v>0</v>
      </c>
      <c r="AB34">
        <v>1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42.46</v>
      </c>
      <c r="AU34" t="s">
        <v>110</v>
      </c>
      <c r="AV34">
        <v>0</v>
      </c>
      <c r="AW34">
        <v>2</v>
      </c>
      <c r="AX34">
        <v>15621910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ROW(Source!A82)</f>
        <v>82</v>
      </c>
      <c r="B35">
        <v>15621903</v>
      </c>
      <c r="C35">
        <v>15621901</v>
      </c>
      <c r="D35">
        <v>7231465</v>
      </c>
      <c r="E35">
        <v>1</v>
      </c>
      <c r="F35">
        <v>1</v>
      </c>
      <c r="G35">
        <v>7157832</v>
      </c>
      <c r="H35">
        <v>2</v>
      </c>
      <c r="I35" t="s">
        <v>322</v>
      </c>
      <c r="J35" t="s">
        <v>323</v>
      </c>
      <c r="K35" t="s">
        <v>324</v>
      </c>
      <c r="L35">
        <v>1368</v>
      </c>
      <c r="N35">
        <v>1011</v>
      </c>
      <c r="O35" t="s">
        <v>325</v>
      </c>
      <c r="P35" t="s">
        <v>325</v>
      </c>
      <c r="Q35">
        <v>1</v>
      </c>
      <c r="Y35">
        <v>0.664</v>
      </c>
      <c r="AA35">
        <v>0</v>
      </c>
      <c r="AB35">
        <v>0.81</v>
      </c>
      <c r="AC35">
        <v>0.03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0.83</v>
      </c>
      <c r="AU35" t="s">
        <v>110</v>
      </c>
      <c r="AV35">
        <v>0</v>
      </c>
      <c r="AW35">
        <v>2</v>
      </c>
      <c r="AX35">
        <v>15621909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ROW(Source!A82)</f>
        <v>82</v>
      </c>
      <c r="B36">
        <v>15621907</v>
      </c>
      <c r="C36">
        <v>15621901</v>
      </c>
      <c r="D36">
        <v>7182707</v>
      </c>
      <c r="E36">
        <v>7157832</v>
      </c>
      <c r="F36">
        <v>1</v>
      </c>
      <c r="G36">
        <v>7157832</v>
      </c>
      <c r="H36">
        <v>3</v>
      </c>
      <c r="I36" t="s">
        <v>320</v>
      </c>
      <c r="K36" t="s">
        <v>326</v>
      </c>
      <c r="L36">
        <v>1344</v>
      </c>
      <c r="N36">
        <v>1008</v>
      </c>
      <c r="O36" t="s">
        <v>287</v>
      </c>
      <c r="P36" t="s">
        <v>287</v>
      </c>
      <c r="Q36">
        <v>1</v>
      </c>
      <c r="Y36">
        <v>0</v>
      </c>
      <c r="AA36">
        <v>1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0.21</v>
      </c>
      <c r="AU36" t="s">
        <v>109</v>
      </c>
      <c r="AV36">
        <v>0</v>
      </c>
      <c r="AW36">
        <v>2</v>
      </c>
      <c r="AX36">
        <v>15621913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ROW(Source!A82)</f>
        <v>82</v>
      </c>
      <c r="B37">
        <v>15621905</v>
      </c>
      <c r="C37">
        <v>15621901</v>
      </c>
      <c r="D37">
        <v>7234072</v>
      </c>
      <c r="E37">
        <v>1</v>
      </c>
      <c r="F37">
        <v>1</v>
      </c>
      <c r="G37">
        <v>7157832</v>
      </c>
      <c r="H37">
        <v>3</v>
      </c>
      <c r="I37" t="s">
        <v>327</v>
      </c>
      <c r="J37" t="s">
        <v>328</v>
      </c>
      <c r="K37" t="s">
        <v>329</v>
      </c>
      <c r="L37">
        <v>1327</v>
      </c>
      <c r="N37">
        <v>1005</v>
      </c>
      <c r="O37" t="s">
        <v>91</v>
      </c>
      <c r="P37" t="s">
        <v>91</v>
      </c>
      <c r="Q37">
        <v>1</v>
      </c>
      <c r="Y37">
        <v>0</v>
      </c>
      <c r="AA37">
        <v>2.55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105</v>
      </c>
      <c r="AU37" t="s">
        <v>109</v>
      </c>
      <c r="AV37">
        <v>0</v>
      </c>
      <c r="AW37">
        <v>2</v>
      </c>
      <c r="AX37">
        <v>15621911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ROW(Source!A82)</f>
        <v>82</v>
      </c>
      <c r="B38">
        <v>15621906</v>
      </c>
      <c r="C38">
        <v>15621901</v>
      </c>
      <c r="D38">
        <v>7176928</v>
      </c>
      <c r="E38">
        <v>7157832</v>
      </c>
      <c r="F38">
        <v>1</v>
      </c>
      <c r="G38">
        <v>7157832</v>
      </c>
      <c r="H38">
        <v>3</v>
      </c>
      <c r="I38" t="s">
        <v>330</v>
      </c>
      <c r="K38" t="s">
        <v>331</v>
      </c>
      <c r="L38">
        <v>1327</v>
      </c>
      <c r="N38">
        <v>1005</v>
      </c>
      <c r="O38" t="s">
        <v>91</v>
      </c>
      <c r="P38" t="s">
        <v>91</v>
      </c>
      <c r="Q38">
        <v>1</v>
      </c>
      <c r="Y38">
        <v>0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T38">
        <v>102.5</v>
      </c>
      <c r="AU38" t="s">
        <v>109</v>
      </c>
      <c r="AV38">
        <v>0</v>
      </c>
      <c r="AW38">
        <v>2</v>
      </c>
      <c r="AX38">
        <v>15621912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ROW(Source!A83)</f>
        <v>83</v>
      </c>
      <c r="B39">
        <v>15621915</v>
      </c>
      <c r="C39">
        <v>15621914</v>
      </c>
      <c r="D39">
        <v>7157835</v>
      </c>
      <c r="E39">
        <v>7157832</v>
      </c>
      <c r="F39">
        <v>1</v>
      </c>
      <c r="G39">
        <v>7157832</v>
      </c>
      <c r="H39">
        <v>1</v>
      </c>
      <c r="I39" t="s">
        <v>282</v>
      </c>
      <c r="K39" t="s">
        <v>283</v>
      </c>
      <c r="L39">
        <v>1191</v>
      </c>
      <c r="N39">
        <v>1013</v>
      </c>
      <c r="O39" t="s">
        <v>284</v>
      </c>
      <c r="P39" t="s">
        <v>284</v>
      </c>
      <c r="Q39">
        <v>1</v>
      </c>
      <c r="Y39">
        <v>36.455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31.7</v>
      </c>
      <c r="AU39" t="s">
        <v>73</v>
      </c>
      <c r="AV39">
        <v>1</v>
      </c>
      <c r="AW39">
        <v>2</v>
      </c>
      <c r="AX39">
        <v>15621923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ROW(Source!A83)</f>
        <v>83</v>
      </c>
      <c r="B40">
        <v>15621916</v>
      </c>
      <c r="C40">
        <v>15621914</v>
      </c>
      <c r="D40">
        <v>7231421</v>
      </c>
      <c r="E40">
        <v>1</v>
      </c>
      <c r="F40">
        <v>1</v>
      </c>
      <c r="G40">
        <v>7157832</v>
      </c>
      <c r="H40">
        <v>2</v>
      </c>
      <c r="I40" t="s">
        <v>332</v>
      </c>
      <c r="J40" t="s">
        <v>333</v>
      </c>
      <c r="K40" t="s">
        <v>334</v>
      </c>
      <c r="L40">
        <v>1368</v>
      </c>
      <c r="N40">
        <v>1011</v>
      </c>
      <c r="O40" t="s">
        <v>325</v>
      </c>
      <c r="P40" t="s">
        <v>325</v>
      </c>
      <c r="Q40">
        <v>1</v>
      </c>
      <c r="Y40">
        <v>0.7625</v>
      </c>
      <c r="AA40">
        <v>0</v>
      </c>
      <c r="AB40">
        <v>74.44</v>
      </c>
      <c r="AC40">
        <v>17.59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0.61</v>
      </c>
      <c r="AU40" t="s">
        <v>72</v>
      </c>
      <c r="AV40">
        <v>0</v>
      </c>
      <c r="AW40">
        <v>2</v>
      </c>
      <c r="AX40">
        <v>15621924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ROW(Source!A83)</f>
        <v>83</v>
      </c>
      <c r="B41">
        <v>15621917</v>
      </c>
      <c r="C41">
        <v>15621914</v>
      </c>
      <c r="D41">
        <v>7231462</v>
      </c>
      <c r="E41">
        <v>1</v>
      </c>
      <c r="F41">
        <v>1</v>
      </c>
      <c r="G41">
        <v>7157832</v>
      </c>
      <c r="H41">
        <v>2</v>
      </c>
      <c r="I41" t="s">
        <v>335</v>
      </c>
      <c r="J41" t="s">
        <v>336</v>
      </c>
      <c r="K41" t="s">
        <v>337</v>
      </c>
      <c r="L41">
        <v>1368</v>
      </c>
      <c r="N41">
        <v>1011</v>
      </c>
      <c r="O41" t="s">
        <v>325</v>
      </c>
      <c r="P41" t="s">
        <v>325</v>
      </c>
      <c r="Q41">
        <v>1</v>
      </c>
      <c r="Y41">
        <v>2.625</v>
      </c>
      <c r="AA41">
        <v>0</v>
      </c>
      <c r="AB41">
        <v>3.07</v>
      </c>
      <c r="AC41">
        <v>0.04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2.1</v>
      </c>
      <c r="AU41" t="s">
        <v>72</v>
      </c>
      <c r="AV41">
        <v>0</v>
      </c>
      <c r="AW41">
        <v>2</v>
      </c>
      <c r="AX41">
        <v>15621925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ROW(Source!A83)</f>
        <v>83</v>
      </c>
      <c r="B42">
        <v>15621918</v>
      </c>
      <c r="C42">
        <v>15621914</v>
      </c>
      <c r="D42">
        <v>7231463</v>
      </c>
      <c r="E42">
        <v>1</v>
      </c>
      <c r="F42">
        <v>1</v>
      </c>
      <c r="G42">
        <v>7157832</v>
      </c>
      <c r="H42">
        <v>2</v>
      </c>
      <c r="I42" t="s">
        <v>338</v>
      </c>
      <c r="J42" t="s">
        <v>339</v>
      </c>
      <c r="K42" t="s">
        <v>340</v>
      </c>
      <c r="L42">
        <v>1368</v>
      </c>
      <c r="N42">
        <v>1011</v>
      </c>
      <c r="O42" t="s">
        <v>325</v>
      </c>
      <c r="P42" t="s">
        <v>325</v>
      </c>
      <c r="Q42">
        <v>1</v>
      </c>
      <c r="Y42">
        <v>6.125</v>
      </c>
      <c r="AA42">
        <v>0</v>
      </c>
      <c r="AB42">
        <v>6.91</v>
      </c>
      <c r="AC42">
        <v>0.04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4.9</v>
      </c>
      <c r="AU42" t="s">
        <v>72</v>
      </c>
      <c r="AV42">
        <v>0</v>
      </c>
      <c r="AW42">
        <v>2</v>
      </c>
      <c r="AX42">
        <v>15621926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ROW(Source!A83)</f>
        <v>83</v>
      </c>
      <c r="B43">
        <v>15621919</v>
      </c>
      <c r="C43">
        <v>15621914</v>
      </c>
      <c r="D43">
        <v>7231465</v>
      </c>
      <c r="E43">
        <v>1</v>
      </c>
      <c r="F43">
        <v>1</v>
      </c>
      <c r="G43">
        <v>7157832</v>
      </c>
      <c r="H43">
        <v>2</v>
      </c>
      <c r="I43" t="s">
        <v>322</v>
      </c>
      <c r="J43" t="s">
        <v>323</v>
      </c>
      <c r="K43" t="s">
        <v>324</v>
      </c>
      <c r="L43">
        <v>1368</v>
      </c>
      <c r="N43">
        <v>1011</v>
      </c>
      <c r="O43" t="s">
        <v>325</v>
      </c>
      <c r="P43" t="s">
        <v>325</v>
      </c>
      <c r="Q43">
        <v>1</v>
      </c>
      <c r="Y43">
        <v>0.4</v>
      </c>
      <c r="AA43">
        <v>0</v>
      </c>
      <c r="AB43">
        <v>0.81</v>
      </c>
      <c r="AC43">
        <v>0.03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0.32</v>
      </c>
      <c r="AU43" t="s">
        <v>72</v>
      </c>
      <c r="AV43">
        <v>0</v>
      </c>
      <c r="AW43">
        <v>2</v>
      </c>
      <c r="AX43">
        <v>15621927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ROW(Source!A83)</f>
        <v>83</v>
      </c>
      <c r="B44">
        <v>15621921</v>
      </c>
      <c r="C44">
        <v>15621914</v>
      </c>
      <c r="D44">
        <v>7182707</v>
      </c>
      <c r="E44">
        <v>7157832</v>
      </c>
      <c r="F44">
        <v>1</v>
      </c>
      <c r="G44">
        <v>7157832</v>
      </c>
      <c r="H44">
        <v>3</v>
      </c>
      <c r="I44" t="s">
        <v>320</v>
      </c>
      <c r="K44" t="s">
        <v>326</v>
      </c>
      <c r="L44">
        <v>1344</v>
      </c>
      <c r="N44">
        <v>1008</v>
      </c>
      <c r="O44" t="s">
        <v>287</v>
      </c>
      <c r="P44" t="s">
        <v>287</v>
      </c>
      <c r="Q44">
        <v>1</v>
      </c>
      <c r="Y44">
        <v>103.32</v>
      </c>
      <c r="AA44">
        <v>1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103.32</v>
      </c>
      <c r="AV44">
        <v>0</v>
      </c>
      <c r="AW44">
        <v>2</v>
      </c>
      <c r="AX44">
        <v>15621930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ROW(Source!A83)</f>
        <v>83</v>
      </c>
      <c r="B45">
        <v>15621920</v>
      </c>
      <c r="C45">
        <v>15621914</v>
      </c>
      <c r="D45">
        <v>7231843</v>
      </c>
      <c r="E45">
        <v>1</v>
      </c>
      <c r="F45">
        <v>1</v>
      </c>
      <c r="G45">
        <v>7157832</v>
      </c>
      <c r="H45">
        <v>3</v>
      </c>
      <c r="I45" t="s">
        <v>341</v>
      </c>
      <c r="J45" t="s">
        <v>342</v>
      </c>
      <c r="K45" t="s">
        <v>343</v>
      </c>
      <c r="L45">
        <v>1348</v>
      </c>
      <c r="N45">
        <v>1009</v>
      </c>
      <c r="O45" t="s">
        <v>28</v>
      </c>
      <c r="P45" t="s">
        <v>28</v>
      </c>
      <c r="Q45">
        <v>1000</v>
      </c>
      <c r="Y45">
        <v>0.0138</v>
      </c>
      <c r="AA45">
        <v>6521.42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0.0138</v>
      </c>
      <c r="AV45">
        <v>0</v>
      </c>
      <c r="AW45">
        <v>2</v>
      </c>
      <c r="AX45">
        <v>15621928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ROW(Source!A83)</f>
        <v>83</v>
      </c>
      <c r="B46">
        <v>15621922</v>
      </c>
      <c r="C46">
        <v>15621914</v>
      </c>
      <c r="D46">
        <v>7239941</v>
      </c>
      <c r="E46">
        <v>1</v>
      </c>
      <c r="F46">
        <v>1</v>
      </c>
      <c r="G46">
        <v>7157832</v>
      </c>
      <c r="H46">
        <v>3</v>
      </c>
      <c r="I46" t="s">
        <v>118</v>
      </c>
      <c r="J46" t="s">
        <v>120</v>
      </c>
      <c r="K46" t="s">
        <v>119</v>
      </c>
      <c r="L46">
        <v>1327</v>
      </c>
      <c r="N46">
        <v>1005</v>
      </c>
      <c r="O46" t="s">
        <v>91</v>
      </c>
      <c r="P46" t="s">
        <v>91</v>
      </c>
      <c r="Q46">
        <v>1</v>
      </c>
      <c r="Y46">
        <v>104</v>
      </c>
      <c r="AA46">
        <v>258.06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104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ROW(Source!A85)</f>
        <v>85</v>
      </c>
      <c r="B47">
        <v>15621933</v>
      </c>
      <c r="C47">
        <v>15621932</v>
      </c>
      <c r="D47">
        <v>7157835</v>
      </c>
      <c r="E47">
        <v>7157832</v>
      </c>
      <c r="F47">
        <v>1</v>
      </c>
      <c r="G47">
        <v>7157832</v>
      </c>
      <c r="H47">
        <v>1</v>
      </c>
      <c r="I47" t="s">
        <v>282</v>
      </c>
      <c r="K47" t="s">
        <v>283</v>
      </c>
      <c r="L47">
        <v>1191</v>
      </c>
      <c r="N47">
        <v>1013</v>
      </c>
      <c r="O47" t="s">
        <v>284</v>
      </c>
      <c r="P47" t="s">
        <v>284</v>
      </c>
      <c r="Q47">
        <v>1</v>
      </c>
      <c r="Y47">
        <v>3.77</v>
      </c>
      <c r="AA47">
        <v>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3.77</v>
      </c>
      <c r="AV47">
        <v>1</v>
      </c>
      <c r="AW47">
        <v>2</v>
      </c>
      <c r="AX47">
        <v>15621935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ROW(Source!A85)</f>
        <v>85</v>
      </c>
      <c r="B48">
        <v>15621934</v>
      </c>
      <c r="C48">
        <v>15621932</v>
      </c>
      <c r="D48">
        <v>7182702</v>
      </c>
      <c r="E48">
        <v>7157832</v>
      </c>
      <c r="F48">
        <v>1</v>
      </c>
      <c r="G48">
        <v>7157832</v>
      </c>
      <c r="H48">
        <v>3</v>
      </c>
      <c r="I48" t="s">
        <v>320</v>
      </c>
      <c r="K48" t="s">
        <v>321</v>
      </c>
      <c r="L48">
        <v>1348</v>
      </c>
      <c r="N48">
        <v>1009</v>
      </c>
      <c r="O48" t="s">
        <v>28</v>
      </c>
      <c r="P48" t="s">
        <v>28</v>
      </c>
      <c r="Q48">
        <v>1000</v>
      </c>
      <c r="Y48">
        <v>0.11</v>
      </c>
      <c r="AA48">
        <v>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0.11</v>
      </c>
      <c r="AV48">
        <v>0</v>
      </c>
      <c r="AW48">
        <v>2</v>
      </c>
      <c r="AX48">
        <v>15621936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ROW(Source!A86)</f>
        <v>86</v>
      </c>
      <c r="B49">
        <v>15621938</v>
      </c>
      <c r="C49">
        <v>15621937</v>
      </c>
      <c r="D49">
        <v>7157835</v>
      </c>
      <c r="E49">
        <v>7157832</v>
      </c>
      <c r="F49">
        <v>1</v>
      </c>
      <c r="G49">
        <v>7157832</v>
      </c>
      <c r="H49">
        <v>1</v>
      </c>
      <c r="I49" t="s">
        <v>282</v>
      </c>
      <c r="K49" t="s">
        <v>283</v>
      </c>
      <c r="L49">
        <v>1191</v>
      </c>
      <c r="N49">
        <v>1013</v>
      </c>
      <c r="O49" t="s">
        <v>284</v>
      </c>
      <c r="P49" t="s">
        <v>284</v>
      </c>
      <c r="Q49">
        <v>1</v>
      </c>
      <c r="Y49">
        <v>10.3385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8.99</v>
      </c>
      <c r="AU49" t="s">
        <v>73</v>
      </c>
      <c r="AV49">
        <v>1</v>
      </c>
      <c r="AW49">
        <v>2</v>
      </c>
      <c r="AX49">
        <v>15621942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ROW(Source!A86)</f>
        <v>86</v>
      </c>
      <c r="B50">
        <v>15621939</v>
      </c>
      <c r="C50">
        <v>15621937</v>
      </c>
      <c r="D50">
        <v>7159942</v>
      </c>
      <c r="E50">
        <v>7157832</v>
      </c>
      <c r="F50">
        <v>1</v>
      </c>
      <c r="G50">
        <v>7157832</v>
      </c>
      <c r="H50">
        <v>2</v>
      </c>
      <c r="I50" t="s">
        <v>285</v>
      </c>
      <c r="K50" t="s">
        <v>286</v>
      </c>
      <c r="L50">
        <v>1344</v>
      </c>
      <c r="N50">
        <v>1008</v>
      </c>
      <c r="O50" t="s">
        <v>287</v>
      </c>
      <c r="P50" t="s">
        <v>287</v>
      </c>
      <c r="Q50">
        <v>1</v>
      </c>
      <c r="Y50">
        <v>2.7875</v>
      </c>
      <c r="AA50">
        <v>0</v>
      </c>
      <c r="AB50">
        <v>1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2.23</v>
      </c>
      <c r="AU50" t="s">
        <v>72</v>
      </c>
      <c r="AV50">
        <v>0</v>
      </c>
      <c r="AW50">
        <v>2</v>
      </c>
      <c r="AX50">
        <v>15621943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ROW(Source!A86)</f>
        <v>86</v>
      </c>
      <c r="B51">
        <v>15621941</v>
      </c>
      <c r="C51">
        <v>15621937</v>
      </c>
      <c r="D51">
        <v>7232008</v>
      </c>
      <c r="E51">
        <v>1</v>
      </c>
      <c r="F51">
        <v>1</v>
      </c>
      <c r="G51">
        <v>7157832</v>
      </c>
      <c r="H51">
        <v>3</v>
      </c>
      <c r="I51" t="s">
        <v>133</v>
      </c>
      <c r="J51" t="s">
        <v>135</v>
      </c>
      <c r="K51" t="s">
        <v>134</v>
      </c>
      <c r="L51">
        <v>1301</v>
      </c>
      <c r="N51">
        <v>1003</v>
      </c>
      <c r="O51" t="s">
        <v>37</v>
      </c>
      <c r="P51" t="s">
        <v>37</v>
      </c>
      <c r="Q51">
        <v>1</v>
      </c>
      <c r="Y51">
        <v>101</v>
      </c>
      <c r="AA51">
        <v>11.3</v>
      </c>
      <c r="AB51">
        <v>0</v>
      </c>
      <c r="AC51">
        <v>0</v>
      </c>
      <c r="AD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T51">
        <v>101</v>
      </c>
      <c r="AV51">
        <v>0</v>
      </c>
      <c r="AW51">
        <v>1</v>
      </c>
      <c r="AX51">
        <v>-1</v>
      </c>
      <c r="AY51">
        <v>0</v>
      </c>
      <c r="AZ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ROW(Source!A86)</f>
        <v>86</v>
      </c>
      <c r="B52">
        <v>15621940</v>
      </c>
      <c r="C52">
        <v>15621937</v>
      </c>
      <c r="D52">
        <v>7164477</v>
      </c>
      <c r="E52">
        <v>7157832</v>
      </c>
      <c r="F52">
        <v>1</v>
      </c>
      <c r="G52">
        <v>7157832</v>
      </c>
      <c r="H52">
        <v>3</v>
      </c>
      <c r="I52" t="s">
        <v>130</v>
      </c>
      <c r="K52" t="s">
        <v>131</v>
      </c>
      <c r="L52">
        <v>1348</v>
      </c>
      <c r="N52">
        <v>1009</v>
      </c>
      <c r="O52" t="s">
        <v>28</v>
      </c>
      <c r="P52" t="s">
        <v>28</v>
      </c>
      <c r="Q52">
        <v>1000</v>
      </c>
      <c r="Y52">
        <v>0.00515</v>
      </c>
      <c r="AA52">
        <v>9989.9998</v>
      </c>
      <c r="AB52">
        <v>0</v>
      </c>
      <c r="AC52">
        <v>0</v>
      </c>
      <c r="AD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0.00515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ROW(Source!A89)</f>
        <v>89</v>
      </c>
      <c r="B53">
        <v>15621949</v>
      </c>
      <c r="C53">
        <v>15621948</v>
      </c>
      <c r="D53">
        <v>7157835</v>
      </c>
      <c r="E53">
        <v>7157832</v>
      </c>
      <c r="F53">
        <v>1</v>
      </c>
      <c r="G53">
        <v>7157832</v>
      </c>
      <c r="H53">
        <v>1</v>
      </c>
      <c r="I53" t="s">
        <v>282</v>
      </c>
      <c r="K53" t="s">
        <v>283</v>
      </c>
      <c r="L53">
        <v>1191</v>
      </c>
      <c r="N53">
        <v>1013</v>
      </c>
      <c r="O53" t="s">
        <v>284</v>
      </c>
      <c r="P53" t="s">
        <v>284</v>
      </c>
      <c r="Q53">
        <v>1</v>
      </c>
      <c r="Y53">
        <v>11.39</v>
      </c>
      <c r="AA53">
        <v>0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11.39</v>
      </c>
      <c r="AV53">
        <v>1</v>
      </c>
      <c r="AW53">
        <v>2</v>
      </c>
      <c r="AX53">
        <v>15621951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ROW(Source!A89)</f>
        <v>89</v>
      </c>
      <c r="B54">
        <v>15621950</v>
      </c>
      <c r="C54">
        <v>15621948</v>
      </c>
      <c r="D54">
        <v>7182702</v>
      </c>
      <c r="E54">
        <v>7157832</v>
      </c>
      <c r="F54">
        <v>1</v>
      </c>
      <c r="G54">
        <v>7157832</v>
      </c>
      <c r="H54">
        <v>3</v>
      </c>
      <c r="I54" t="s">
        <v>320</v>
      </c>
      <c r="K54" t="s">
        <v>321</v>
      </c>
      <c r="L54">
        <v>1348</v>
      </c>
      <c r="N54">
        <v>1009</v>
      </c>
      <c r="O54" t="s">
        <v>28</v>
      </c>
      <c r="P54" t="s">
        <v>28</v>
      </c>
      <c r="Q54">
        <v>1000</v>
      </c>
      <c r="Y54">
        <v>0.47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0.47</v>
      </c>
      <c r="AV54">
        <v>0</v>
      </c>
      <c r="AW54">
        <v>2</v>
      </c>
      <c r="AX54">
        <v>15621952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ROW(Source!A90)</f>
        <v>90</v>
      </c>
      <c r="B55">
        <v>15621954</v>
      </c>
      <c r="C55">
        <v>15621953</v>
      </c>
      <c r="D55">
        <v>7157835</v>
      </c>
      <c r="E55">
        <v>7157832</v>
      </c>
      <c r="F55">
        <v>1</v>
      </c>
      <c r="G55">
        <v>7157832</v>
      </c>
      <c r="H55">
        <v>1</v>
      </c>
      <c r="I55" t="s">
        <v>282</v>
      </c>
      <c r="K55" t="s">
        <v>283</v>
      </c>
      <c r="L55">
        <v>1191</v>
      </c>
      <c r="N55">
        <v>1013</v>
      </c>
      <c r="O55" t="s">
        <v>284</v>
      </c>
      <c r="P55" t="s">
        <v>284</v>
      </c>
      <c r="Q55">
        <v>1</v>
      </c>
      <c r="Y55">
        <v>60.0415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52.21</v>
      </c>
      <c r="AU55" t="s">
        <v>73</v>
      </c>
      <c r="AV55">
        <v>1</v>
      </c>
      <c r="AW55">
        <v>2</v>
      </c>
      <c r="AX55">
        <v>15621963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ROW(Source!A90)</f>
        <v>90</v>
      </c>
      <c r="B56">
        <v>15621955</v>
      </c>
      <c r="C56">
        <v>15621953</v>
      </c>
      <c r="D56">
        <v>7231240</v>
      </c>
      <c r="E56">
        <v>1</v>
      </c>
      <c r="F56">
        <v>1</v>
      </c>
      <c r="G56">
        <v>7157832</v>
      </c>
      <c r="H56">
        <v>2</v>
      </c>
      <c r="I56" t="s">
        <v>344</v>
      </c>
      <c r="J56" t="s">
        <v>345</v>
      </c>
      <c r="K56" t="s">
        <v>346</v>
      </c>
      <c r="L56">
        <v>1368</v>
      </c>
      <c r="N56">
        <v>1011</v>
      </c>
      <c r="O56" t="s">
        <v>325</v>
      </c>
      <c r="P56" t="s">
        <v>325</v>
      </c>
      <c r="Q56">
        <v>1</v>
      </c>
      <c r="Y56">
        <v>6.637499999999999</v>
      </c>
      <c r="AA56">
        <v>0</v>
      </c>
      <c r="AB56">
        <v>8.65</v>
      </c>
      <c r="AC56">
        <v>0.81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5.31</v>
      </c>
      <c r="AU56" t="s">
        <v>72</v>
      </c>
      <c r="AV56">
        <v>0</v>
      </c>
      <c r="AW56">
        <v>2</v>
      </c>
      <c r="AX56">
        <v>15621964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ROW(Source!A90)</f>
        <v>90</v>
      </c>
      <c r="B57">
        <v>15621956</v>
      </c>
      <c r="C57">
        <v>15621953</v>
      </c>
      <c r="D57">
        <v>9283405</v>
      </c>
      <c r="E57">
        <v>1</v>
      </c>
      <c r="F57">
        <v>1</v>
      </c>
      <c r="G57">
        <v>7157832</v>
      </c>
      <c r="H57">
        <v>2</v>
      </c>
      <c r="I57" t="s">
        <v>347</v>
      </c>
      <c r="J57" t="s">
        <v>348</v>
      </c>
      <c r="K57" t="s">
        <v>349</v>
      </c>
      <c r="L57">
        <v>1368</v>
      </c>
      <c r="N57">
        <v>1011</v>
      </c>
      <c r="O57" t="s">
        <v>325</v>
      </c>
      <c r="P57" t="s">
        <v>325</v>
      </c>
      <c r="Q57">
        <v>1</v>
      </c>
      <c r="Y57">
        <v>4.699999999999999</v>
      </c>
      <c r="AA57">
        <v>0</v>
      </c>
      <c r="AB57">
        <v>1.52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3.76</v>
      </c>
      <c r="AU57" t="s">
        <v>72</v>
      </c>
      <c r="AV57">
        <v>0</v>
      </c>
      <c r="AW57">
        <v>2</v>
      </c>
      <c r="AX57">
        <v>15621965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ROW(Source!A90)</f>
        <v>90</v>
      </c>
      <c r="B58">
        <v>15621957</v>
      </c>
      <c r="C58">
        <v>15621953</v>
      </c>
      <c r="D58">
        <v>7231421</v>
      </c>
      <c r="E58">
        <v>1</v>
      </c>
      <c r="F58">
        <v>1</v>
      </c>
      <c r="G58">
        <v>7157832</v>
      </c>
      <c r="H58">
        <v>2</v>
      </c>
      <c r="I58" t="s">
        <v>332</v>
      </c>
      <c r="J58" t="s">
        <v>333</v>
      </c>
      <c r="K58" t="s">
        <v>334</v>
      </c>
      <c r="L58">
        <v>1368</v>
      </c>
      <c r="N58">
        <v>1011</v>
      </c>
      <c r="O58" t="s">
        <v>325</v>
      </c>
      <c r="P58" t="s">
        <v>325</v>
      </c>
      <c r="Q58">
        <v>1</v>
      </c>
      <c r="Y58">
        <v>0.7000000000000001</v>
      </c>
      <c r="AA58">
        <v>0</v>
      </c>
      <c r="AB58">
        <v>74.44</v>
      </c>
      <c r="AC58">
        <v>17.59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0.56</v>
      </c>
      <c r="AU58" t="s">
        <v>72</v>
      </c>
      <c r="AV58">
        <v>0</v>
      </c>
      <c r="AW58">
        <v>2</v>
      </c>
      <c r="AX58">
        <v>15621966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ROW(Source!A90)</f>
        <v>90</v>
      </c>
      <c r="B59">
        <v>15621958</v>
      </c>
      <c r="C59">
        <v>15621953</v>
      </c>
      <c r="D59">
        <v>7231461</v>
      </c>
      <c r="E59">
        <v>1</v>
      </c>
      <c r="F59">
        <v>1</v>
      </c>
      <c r="G59">
        <v>7157832</v>
      </c>
      <c r="H59">
        <v>2</v>
      </c>
      <c r="I59" t="s">
        <v>350</v>
      </c>
      <c r="J59" t="s">
        <v>351</v>
      </c>
      <c r="K59" t="s">
        <v>352</v>
      </c>
      <c r="L59">
        <v>1368</v>
      </c>
      <c r="N59">
        <v>1011</v>
      </c>
      <c r="O59" t="s">
        <v>325</v>
      </c>
      <c r="P59" t="s">
        <v>325</v>
      </c>
      <c r="Q59">
        <v>1</v>
      </c>
      <c r="Y59">
        <v>1.5</v>
      </c>
      <c r="AA59">
        <v>0</v>
      </c>
      <c r="AB59">
        <v>0.75</v>
      </c>
      <c r="AC59">
        <v>0.03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1.2</v>
      </c>
      <c r="AU59" t="s">
        <v>72</v>
      </c>
      <c r="AV59">
        <v>0</v>
      </c>
      <c r="AW59">
        <v>2</v>
      </c>
      <c r="AX59">
        <v>15621967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ROW(Source!A90)</f>
        <v>90</v>
      </c>
      <c r="B60">
        <v>15621959</v>
      </c>
      <c r="C60">
        <v>15621953</v>
      </c>
      <c r="D60">
        <v>9283778</v>
      </c>
      <c r="E60">
        <v>1</v>
      </c>
      <c r="F60">
        <v>1</v>
      </c>
      <c r="G60">
        <v>7157832</v>
      </c>
      <c r="H60">
        <v>3</v>
      </c>
      <c r="I60" t="s">
        <v>353</v>
      </c>
      <c r="J60" t="s">
        <v>354</v>
      </c>
      <c r="K60" t="s">
        <v>355</v>
      </c>
      <c r="L60">
        <v>1346</v>
      </c>
      <c r="N60">
        <v>1009</v>
      </c>
      <c r="O60" t="s">
        <v>356</v>
      </c>
      <c r="P60" t="s">
        <v>356</v>
      </c>
      <c r="Q60">
        <v>1</v>
      </c>
      <c r="Y60">
        <v>10.3</v>
      </c>
      <c r="AA60">
        <v>17.31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10.3</v>
      </c>
      <c r="AV60">
        <v>0</v>
      </c>
      <c r="AW60">
        <v>2</v>
      </c>
      <c r="AX60">
        <v>15621968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ROW(Source!A90)</f>
        <v>90</v>
      </c>
      <c r="B61">
        <v>15621960</v>
      </c>
      <c r="C61">
        <v>15621953</v>
      </c>
      <c r="D61">
        <v>9283785</v>
      </c>
      <c r="E61">
        <v>1</v>
      </c>
      <c r="F61">
        <v>1</v>
      </c>
      <c r="G61">
        <v>7157832</v>
      </c>
      <c r="H61">
        <v>3</v>
      </c>
      <c r="I61" t="s">
        <v>357</v>
      </c>
      <c r="J61" t="s">
        <v>358</v>
      </c>
      <c r="K61" t="s">
        <v>359</v>
      </c>
      <c r="L61">
        <v>1301</v>
      </c>
      <c r="N61">
        <v>1003</v>
      </c>
      <c r="O61" t="s">
        <v>37</v>
      </c>
      <c r="P61" t="s">
        <v>37</v>
      </c>
      <c r="Q61">
        <v>1</v>
      </c>
      <c r="Y61">
        <v>60</v>
      </c>
      <c r="AA61">
        <v>9.8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60</v>
      </c>
      <c r="AV61">
        <v>0</v>
      </c>
      <c r="AW61">
        <v>2</v>
      </c>
      <c r="AX61">
        <v>15621969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ROW(Source!A90)</f>
        <v>90</v>
      </c>
      <c r="B62">
        <v>15621961</v>
      </c>
      <c r="C62">
        <v>15621953</v>
      </c>
      <c r="D62">
        <v>7232105</v>
      </c>
      <c r="E62">
        <v>1</v>
      </c>
      <c r="F62">
        <v>1</v>
      </c>
      <c r="G62">
        <v>7157832</v>
      </c>
      <c r="H62">
        <v>3</v>
      </c>
      <c r="I62" t="s">
        <v>145</v>
      </c>
      <c r="J62" t="s">
        <v>147</v>
      </c>
      <c r="K62" t="s">
        <v>146</v>
      </c>
      <c r="L62">
        <v>1348</v>
      </c>
      <c r="N62">
        <v>1009</v>
      </c>
      <c r="O62" t="s">
        <v>28</v>
      </c>
      <c r="P62" t="s">
        <v>28</v>
      </c>
      <c r="Q62">
        <v>1000</v>
      </c>
      <c r="Y62">
        <v>0.03605</v>
      </c>
      <c r="AA62">
        <v>43326.77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0.03605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ROW(Source!A90)</f>
        <v>90</v>
      </c>
      <c r="B63">
        <v>15621962</v>
      </c>
      <c r="C63">
        <v>15621953</v>
      </c>
      <c r="D63">
        <v>9269420</v>
      </c>
      <c r="E63">
        <v>7157832</v>
      </c>
      <c r="F63">
        <v>1</v>
      </c>
      <c r="G63">
        <v>7157832</v>
      </c>
      <c r="H63">
        <v>3</v>
      </c>
      <c r="I63" t="s">
        <v>360</v>
      </c>
      <c r="K63" t="s">
        <v>361</v>
      </c>
      <c r="L63">
        <v>1327</v>
      </c>
      <c r="N63">
        <v>1005</v>
      </c>
      <c r="O63" t="s">
        <v>91</v>
      </c>
      <c r="P63" t="s">
        <v>91</v>
      </c>
      <c r="Q63">
        <v>1</v>
      </c>
      <c r="Y63">
        <v>107</v>
      </c>
      <c r="AA63">
        <v>0</v>
      </c>
      <c r="AB63">
        <v>0</v>
      </c>
      <c r="AC63">
        <v>0</v>
      </c>
      <c r="AD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107</v>
      </c>
      <c r="AV63">
        <v>0</v>
      </c>
      <c r="AW63">
        <v>2</v>
      </c>
      <c r="AX63">
        <v>15621971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ROW(Source!A93)</f>
        <v>93</v>
      </c>
      <c r="B64">
        <v>15621975</v>
      </c>
      <c r="C64">
        <v>15621974</v>
      </c>
      <c r="D64">
        <v>7157835</v>
      </c>
      <c r="E64">
        <v>7157832</v>
      </c>
      <c r="F64">
        <v>1</v>
      </c>
      <c r="G64">
        <v>7157832</v>
      </c>
      <c r="H64">
        <v>1</v>
      </c>
      <c r="I64" t="s">
        <v>282</v>
      </c>
      <c r="K64" t="s">
        <v>283</v>
      </c>
      <c r="L64">
        <v>1191</v>
      </c>
      <c r="N64">
        <v>1013</v>
      </c>
      <c r="O64" t="s">
        <v>284</v>
      </c>
      <c r="P64" t="s">
        <v>284</v>
      </c>
      <c r="Q64">
        <v>1</v>
      </c>
      <c r="Y64">
        <v>19.136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16.64</v>
      </c>
      <c r="AU64" t="s">
        <v>73</v>
      </c>
      <c r="AV64">
        <v>1</v>
      </c>
      <c r="AW64">
        <v>2</v>
      </c>
      <c r="AX64">
        <v>15621982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ROW(Source!A93)</f>
        <v>93</v>
      </c>
      <c r="B65">
        <v>15621979</v>
      </c>
      <c r="C65">
        <v>15621974</v>
      </c>
      <c r="D65">
        <v>7159942</v>
      </c>
      <c r="E65">
        <v>7157832</v>
      </c>
      <c r="F65">
        <v>1</v>
      </c>
      <c r="G65">
        <v>7157832</v>
      </c>
      <c r="H65">
        <v>2</v>
      </c>
      <c r="I65" t="s">
        <v>285</v>
      </c>
      <c r="K65" t="s">
        <v>286</v>
      </c>
      <c r="L65">
        <v>1344</v>
      </c>
      <c r="N65">
        <v>1008</v>
      </c>
      <c r="O65" t="s">
        <v>287</v>
      </c>
      <c r="P65" t="s">
        <v>287</v>
      </c>
      <c r="Q65">
        <v>1</v>
      </c>
      <c r="Y65">
        <v>0.625</v>
      </c>
      <c r="AA65">
        <v>0</v>
      </c>
      <c r="AB65">
        <v>1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0.5</v>
      </c>
      <c r="AU65" t="s">
        <v>72</v>
      </c>
      <c r="AV65">
        <v>0</v>
      </c>
      <c r="AW65">
        <v>2</v>
      </c>
      <c r="AX65">
        <v>15621986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ROW(Source!A93)</f>
        <v>93</v>
      </c>
      <c r="B66">
        <v>15621976</v>
      </c>
      <c r="C66">
        <v>15621974</v>
      </c>
      <c r="D66">
        <v>7231465</v>
      </c>
      <c r="E66">
        <v>1</v>
      </c>
      <c r="F66">
        <v>1</v>
      </c>
      <c r="G66">
        <v>7157832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325</v>
      </c>
      <c r="P66" t="s">
        <v>325</v>
      </c>
      <c r="Q66">
        <v>1</v>
      </c>
      <c r="Y66">
        <v>0.44999999999999996</v>
      </c>
      <c r="AA66">
        <v>0</v>
      </c>
      <c r="AB66">
        <v>0.81</v>
      </c>
      <c r="AC66">
        <v>0.03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0.36</v>
      </c>
      <c r="AU66" t="s">
        <v>72</v>
      </c>
      <c r="AV66">
        <v>0</v>
      </c>
      <c r="AW66">
        <v>2</v>
      </c>
      <c r="AX66">
        <v>15621983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ROW(Source!A93)</f>
        <v>93</v>
      </c>
      <c r="B67">
        <v>15621977</v>
      </c>
      <c r="C67">
        <v>15621974</v>
      </c>
      <c r="D67">
        <v>7231491</v>
      </c>
      <c r="E67">
        <v>1</v>
      </c>
      <c r="F67">
        <v>1</v>
      </c>
      <c r="G67">
        <v>7157832</v>
      </c>
      <c r="H67">
        <v>2</v>
      </c>
      <c r="I67" t="s">
        <v>362</v>
      </c>
      <c r="J67" t="s">
        <v>363</v>
      </c>
      <c r="K67" t="s">
        <v>364</v>
      </c>
      <c r="L67">
        <v>1368</v>
      </c>
      <c r="N67">
        <v>1011</v>
      </c>
      <c r="O67" t="s">
        <v>325</v>
      </c>
      <c r="P67" t="s">
        <v>325</v>
      </c>
      <c r="Q67">
        <v>1</v>
      </c>
      <c r="Y67">
        <v>7.3</v>
      </c>
      <c r="AA67">
        <v>0</v>
      </c>
      <c r="AB67">
        <v>0.64</v>
      </c>
      <c r="AC67">
        <v>0.04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5.84</v>
      </c>
      <c r="AU67" t="s">
        <v>72</v>
      </c>
      <c r="AV67">
        <v>0</v>
      </c>
      <c r="AW67">
        <v>2</v>
      </c>
      <c r="AX67">
        <v>15621984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ROW(Source!A93)</f>
        <v>93</v>
      </c>
      <c r="B68">
        <v>15621978</v>
      </c>
      <c r="C68">
        <v>15621974</v>
      </c>
      <c r="D68">
        <v>7231445</v>
      </c>
      <c r="E68">
        <v>1</v>
      </c>
      <c r="F68">
        <v>1</v>
      </c>
      <c r="G68">
        <v>7157832</v>
      </c>
      <c r="H68">
        <v>2</v>
      </c>
      <c r="I68" t="s">
        <v>365</v>
      </c>
      <c r="J68" t="s">
        <v>366</v>
      </c>
      <c r="K68" t="s">
        <v>367</v>
      </c>
      <c r="L68">
        <v>1368</v>
      </c>
      <c r="N68">
        <v>1011</v>
      </c>
      <c r="O68" t="s">
        <v>325</v>
      </c>
      <c r="P68" t="s">
        <v>325</v>
      </c>
      <c r="Q68">
        <v>1</v>
      </c>
      <c r="Y68">
        <v>5.3625</v>
      </c>
      <c r="AA68">
        <v>0</v>
      </c>
      <c r="AB68">
        <v>2.36</v>
      </c>
      <c r="AC68">
        <v>0.1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4.29</v>
      </c>
      <c r="AU68" t="s">
        <v>72</v>
      </c>
      <c r="AV68">
        <v>0</v>
      </c>
      <c r="AW68">
        <v>2</v>
      </c>
      <c r="AX68">
        <v>15621985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ROW(Source!A93)</f>
        <v>93</v>
      </c>
      <c r="B69">
        <v>15621980</v>
      </c>
      <c r="C69">
        <v>15621974</v>
      </c>
      <c r="D69">
        <v>7231825</v>
      </c>
      <c r="E69">
        <v>1</v>
      </c>
      <c r="F69">
        <v>1</v>
      </c>
      <c r="G69">
        <v>7157832</v>
      </c>
      <c r="H69">
        <v>3</v>
      </c>
      <c r="I69" t="s">
        <v>368</v>
      </c>
      <c r="J69" t="s">
        <v>369</v>
      </c>
      <c r="K69" t="s">
        <v>370</v>
      </c>
      <c r="L69">
        <v>1346</v>
      </c>
      <c r="N69">
        <v>1009</v>
      </c>
      <c r="O69" t="s">
        <v>356</v>
      </c>
      <c r="P69" t="s">
        <v>356</v>
      </c>
      <c r="Q69">
        <v>1</v>
      </c>
      <c r="Y69">
        <v>0.94</v>
      </c>
      <c r="AA69">
        <v>48.15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0.94</v>
      </c>
      <c r="AV69">
        <v>0</v>
      </c>
      <c r="AW69">
        <v>2</v>
      </c>
      <c r="AX69">
        <v>15621987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ROW(Source!A93)</f>
        <v>93</v>
      </c>
      <c r="B70">
        <v>15621981</v>
      </c>
      <c r="C70">
        <v>15621974</v>
      </c>
      <c r="D70">
        <v>7238812</v>
      </c>
      <c r="E70">
        <v>1</v>
      </c>
      <c r="F70">
        <v>1</v>
      </c>
      <c r="G70">
        <v>7157832</v>
      </c>
      <c r="H70">
        <v>3</v>
      </c>
      <c r="I70" t="s">
        <v>161</v>
      </c>
      <c r="J70" t="s">
        <v>163</v>
      </c>
      <c r="K70" t="s">
        <v>162</v>
      </c>
      <c r="L70">
        <v>1301</v>
      </c>
      <c r="N70">
        <v>1003</v>
      </c>
      <c r="O70" t="s">
        <v>37</v>
      </c>
      <c r="P70" t="s">
        <v>37</v>
      </c>
      <c r="Q70">
        <v>1</v>
      </c>
      <c r="Y70">
        <v>105</v>
      </c>
      <c r="AA70">
        <v>8.79</v>
      </c>
      <c r="AB70">
        <v>0</v>
      </c>
      <c r="AC70">
        <v>0</v>
      </c>
      <c r="AD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105</v>
      </c>
      <c r="AV70">
        <v>0</v>
      </c>
      <c r="AW70">
        <v>1</v>
      </c>
      <c r="AX70">
        <v>-1</v>
      </c>
      <c r="AY70">
        <v>0</v>
      </c>
      <c r="AZ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ROW(Source!A116)</f>
        <v>116</v>
      </c>
      <c r="B71">
        <v>15621991</v>
      </c>
      <c r="C71">
        <v>15621990</v>
      </c>
      <c r="D71">
        <v>7157835</v>
      </c>
      <c r="E71">
        <v>7157832</v>
      </c>
      <c r="F71">
        <v>1</v>
      </c>
      <c r="G71">
        <v>7157832</v>
      </c>
      <c r="H71">
        <v>1</v>
      </c>
      <c r="I71" t="s">
        <v>282</v>
      </c>
      <c r="K71" t="s">
        <v>283</v>
      </c>
      <c r="L71">
        <v>1191</v>
      </c>
      <c r="N71">
        <v>1013</v>
      </c>
      <c r="O71" t="s">
        <v>284</v>
      </c>
      <c r="P71" t="s">
        <v>284</v>
      </c>
      <c r="Q71">
        <v>1</v>
      </c>
      <c r="Y71">
        <v>166</v>
      </c>
      <c r="AA71">
        <v>0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166</v>
      </c>
      <c r="AV71">
        <v>1</v>
      </c>
      <c r="AW71">
        <v>2</v>
      </c>
      <c r="AX71">
        <v>15621993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ROW(Source!A116)</f>
        <v>116</v>
      </c>
      <c r="B72">
        <v>15621992</v>
      </c>
      <c r="C72">
        <v>15621990</v>
      </c>
      <c r="D72">
        <v>7182702</v>
      </c>
      <c r="E72">
        <v>7157832</v>
      </c>
      <c r="F72">
        <v>1</v>
      </c>
      <c r="G72">
        <v>7157832</v>
      </c>
      <c r="H72">
        <v>3</v>
      </c>
      <c r="I72" t="s">
        <v>320</v>
      </c>
      <c r="K72" t="s">
        <v>321</v>
      </c>
      <c r="L72">
        <v>1348</v>
      </c>
      <c r="N72">
        <v>1009</v>
      </c>
      <c r="O72" t="s">
        <v>28</v>
      </c>
      <c r="P72" t="s">
        <v>28</v>
      </c>
      <c r="Q72">
        <v>1000</v>
      </c>
      <c r="Y72">
        <v>0.285</v>
      </c>
      <c r="AA72">
        <v>0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0.285</v>
      </c>
      <c r="AV72">
        <v>0</v>
      </c>
      <c r="AW72">
        <v>2</v>
      </c>
      <c r="AX72">
        <v>15621994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ROW(Source!A117)</f>
        <v>117</v>
      </c>
      <c r="B73">
        <v>15621996</v>
      </c>
      <c r="C73">
        <v>15621995</v>
      </c>
      <c r="D73">
        <v>7157835</v>
      </c>
      <c r="E73">
        <v>7157832</v>
      </c>
      <c r="F73">
        <v>1</v>
      </c>
      <c r="G73">
        <v>7157832</v>
      </c>
      <c r="H73">
        <v>1</v>
      </c>
      <c r="I73" t="s">
        <v>282</v>
      </c>
      <c r="K73" t="s">
        <v>283</v>
      </c>
      <c r="L73">
        <v>1191</v>
      </c>
      <c r="N73">
        <v>1013</v>
      </c>
      <c r="O73" t="s">
        <v>284</v>
      </c>
      <c r="P73" t="s">
        <v>284</v>
      </c>
      <c r="Q73">
        <v>1</v>
      </c>
      <c r="Y73">
        <v>0.8049999999999999</v>
      </c>
      <c r="AA73">
        <v>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0.7</v>
      </c>
      <c r="AU73" t="s">
        <v>73</v>
      </c>
      <c r="AV73">
        <v>1</v>
      </c>
      <c r="AW73">
        <v>2</v>
      </c>
      <c r="AX73">
        <v>15621999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ROW(Source!A117)</f>
        <v>117</v>
      </c>
      <c r="B74">
        <v>15621998</v>
      </c>
      <c r="C74">
        <v>15621995</v>
      </c>
      <c r="D74">
        <v>7182707</v>
      </c>
      <c r="E74">
        <v>7157832</v>
      </c>
      <c r="F74">
        <v>1</v>
      </c>
      <c r="G74">
        <v>7157832</v>
      </c>
      <c r="H74">
        <v>3</v>
      </c>
      <c r="I74" t="s">
        <v>320</v>
      </c>
      <c r="K74" t="s">
        <v>326</v>
      </c>
      <c r="L74">
        <v>1344</v>
      </c>
      <c r="N74">
        <v>1008</v>
      </c>
      <c r="O74" t="s">
        <v>287</v>
      </c>
      <c r="P74" t="s">
        <v>287</v>
      </c>
      <c r="Q74">
        <v>1</v>
      </c>
      <c r="Y74">
        <v>0.84</v>
      </c>
      <c r="AA74">
        <v>1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0.84</v>
      </c>
      <c r="AV74">
        <v>0</v>
      </c>
      <c r="AW74">
        <v>2</v>
      </c>
      <c r="AX74">
        <v>15622001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ROW(Source!A117)</f>
        <v>117</v>
      </c>
      <c r="B75">
        <v>15621997</v>
      </c>
      <c r="C75">
        <v>15621995</v>
      </c>
      <c r="D75">
        <v>7245441</v>
      </c>
      <c r="E75">
        <v>1</v>
      </c>
      <c r="F75">
        <v>1</v>
      </c>
      <c r="G75">
        <v>7157832</v>
      </c>
      <c r="H75">
        <v>3</v>
      </c>
      <c r="I75" t="s">
        <v>371</v>
      </c>
      <c r="J75" t="s">
        <v>372</v>
      </c>
      <c r="K75" t="s">
        <v>373</v>
      </c>
      <c r="L75">
        <v>1354</v>
      </c>
      <c r="N75">
        <v>1010</v>
      </c>
      <c r="O75" t="s">
        <v>174</v>
      </c>
      <c r="P75" t="s">
        <v>174</v>
      </c>
      <c r="Q75">
        <v>1</v>
      </c>
      <c r="Y75">
        <v>0.027778</v>
      </c>
      <c r="AA75">
        <v>711.8</v>
      </c>
      <c r="AB75">
        <v>0</v>
      </c>
      <c r="AC75">
        <v>0</v>
      </c>
      <c r="AD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0.027778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ROW(Source!A119)</f>
        <v>119</v>
      </c>
      <c r="B76">
        <v>15622005</v>
      </c>
      <c r="C76">
        <v>15622004</v>
      </c>
      <c r="D76">
        <v>7157835</v>
      </c>
      <c r="E76">
        <v>7157832</v>
      </c>
      <c r="F76">
        <v>1</v>
      </c>
      <c r="G76">
        <v>7157832</v>
      </c>
      <c r="H76">
        <v>1</v>
      </c>
      <c r="I76" t="s">
        <v>282</v>
      </c>
      <c r="K76" t="s">
        <v>283</v>
      </c>
      <c r="L76">
        <v>1191</v>
      </c>
      <c r="N76">
        <v>1013</v>
      </c>
      <c r="O76" t="s">
        <v>284</v>
      </c>
      <c r="P76" t="s">
        <v>284</v>
      </c>
      <c r="Q76">
        <v>1</v>
      </c>
      <c r="Y76">
        <v>143</v>
      </c>
      <c r="AA76">
        <v>0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143</v>
      </c>
      <c r="AV76">
        <v>1</v>
      </c>
      <c r="AW76">
        <v>2</v>
      </c>
      <c r="AX76">
        <v>15622007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ROW(Source!A119)</f>
        <v>119</v>
      </c>
      <c r="B77">
        <v>15622006</v>
      </c>
      <c r="C77">
        <v>15622004</v>
      </c>
      <c r="D77">
        <v>7182702</v>
      </c>
      <c r="E77">
        <v>7157832</v>
      </c>
      <c r="F77">
        <v>1</v>
      </c>
      <c r="G77">
        <v>7157832</v>
      </c>
      <c r="H77">
        <v>3</v>
      </c>
      <c r="I77" t="s">
        <v>320</v>
      </c>
      <c r="K77" t="s">
        <v>321</v>
      </c>
      <c r="L77">
        <v>1348</v>
      </c>
      <c r="N77">
        <v>1009</v>
      </c>
      <c r="O77" t="s">
        <v>28</v>
      </c>
      <c r="P77" t="s">
        <v>28</v>
      </c>
      <c r="Q77">
        <v>1000</v>
      </c>
      <c r="Y77">
        <v>3.23</v>
      </c>
      <c r="AA77">
        <v>0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3.23</v>
      </c>
      <c r="AV77">
        <v>0</v>
      </c>
      <c r="AW77">
        <v>2</v>
      </c>
      <c r="AX77">
        <v>15622008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ROW(Source!A120)</f>
        <v>120</v>
      </c>
      <c r="B78">
        <v>15622010</v>
      </c>
      <c r="C78">
        <v>15622009</v>
      </c>
      <c r="D78">
        <v>7157835</v>
      </c>
      <c r="E78">
        <v>7157832</v>
      </c>
      <c r="F78">
        <v>1</v>
      </c>
      <c r="G78">
        <v>7157832</v>
      </c>
      <c r="H78">
        <v>1</v>
      </c>
      <c r="I78" t="s">
        <v>282</v>
      </c>
      <c r="K78" t="s">
        <v>283</v>
      </c>
      <c r="L78">
        <v>1191</v>
      </c>
      <c r="N78">
        <v>1013</v>
      </c>
      <c r="O78" t="s">
        <v>284</v>
      </c>
      <c r="P78" t="s">
        <v>284</v>
      </c>
      <c r="Q78">
        <v>1</v>
      </c>
      <c r="Y78">
        <v>2.553</v>
      </c>
      <c r="AA78">
        <v>0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2.22</v>
      </c>
      <c r="AU78" t="s">
        <v>73</v>
      </c>
      <c r="AV78">
        <v>1</v>
      </c>
      <c r="AW78">
        <v>2</v>
      </c>
      <c r="AX78">
        <v>15622017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ROW(Source!A120)</f>
        <v>120</v>
      </c>
      <c r="B79">
        <v>15622011</v>
      </c>
      <c r="C79">
        <v>15622009</v>
      </c>
      <c r="D79">
        <v>7159942</v>
      </c>
      <c r="E79">
        <v>7157832</v>
      </c>
      <c r="F79">
        <v>1</v>
      </c>
      <c r="G79">
        <v>7157832</v>
      </c>
      <c r="H79">
        <v>2</v>
      </c>
      <c r="I79" t="s">
        <v>285</v>
      </c>
      <c r="K79" t="s">
        <v>286</v>
      </c>
      <c r="L79">
        <v>1344</v>
      </c>
      <c r="N79">
        <v>1008</v>
      </c>
      <c r="O79" t="s">
        <v>287</v>
      </c>
      <c r="P79" t="s">
        <v>287</v>
      </c>
      <c r="Q79">
        <v>1</v>
      </c>
      <c r="Y79">
        <v>4.65</v>
      </c>
      <c r="AA79">
        <v>0</v>
      </c>
      <c r="AB79">
        <v>1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3.72</v>
      </c>
      <c r="AU79" t="s">
        <v>72</v>
      </c>
      <c r="AV79">
        <v>0</v>
      </c>
      <c r="AW79">
        <v>2</v>
      </c>
      <c r="AX79">
        <v>15622018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ROW(Source!A120)</f>
        <v>120</v>
      </c>
      <c r="B80">
        <v>15622012</v>
      </c>
      <c r="C80">
        <v>15622009</v>
      </c>
      <c r="D80">
        <v>7182707</v>
      </c>
      <c r="E80">
        <v>7157832</v>
      </c>
      <c r="F80">
        <v>1</v>
      </c>
      <c r="G80">
        <v>7157832</v>
      </c>
      <c r="H80">
        <v>3</v>
      </c>
      <c r="I80" t="s">
        <v>320</v>
      </c>
      <c r="K80" t="s">
        <v>326</v>
      </c>
      <c r="L80">
        <v>1344</v>
      </c>
      <c r="N80">
        <v>1008</v>
      </c>
      <c r="O80" t="s">
        <v>287</v>
      </c>
      <c r="P80" t="s">
        <v>287</v>
      </c>
      <c r="Q80">
        <v>1</v>
      </c>
      <c r="Y80">
        <v>11.48</v>
      </c>
      <c r="AA80">
        <v>1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11.48</v>
      </c>
      <c r="AV80">
        <v>0</v>
      </c>
      <c r="AW80">
        <v>2</v>
      </c>
      <c r="AX80">
        <v>15622021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ROW(Source!A120)</f>
        <v>120</v>
      </c>
      <c r="B81">
        <v>15622015</v>
      </c>
      <c r="C81">
        <v>15622009</v>
      </c>
      <c r="D81">
        <v>7242097</v>
      </c>
      <c r="E81">
        <v>1</v>
      </c>
      <c r="F81">
        <v>1</v>
      </c>
      <c r="G81">
        <v>7157832</v>
      </c>
      <c r="H81">
        <v>3</v>
      </c>
      <c r="I81" t="s">
        <v>192</v>
      </c>
      <c r="J81" t="s">
        <v>194</v>
      </c>
      <c r="K81" t="s">
        <v>193</v>
      </c>
      <c r="L81">
        <v>1035</v>
      </c>
      <c r="N81">
        <v>1013</v>
      </c>
      <c r="O81" t="s">
        <v>185</v>
      </c>
      <c r="P81" t="s">
        <v>185</v>
      </c>
      <c r="Q81">
        <v>1</v>
      </c>
      <c r="Y81">
        <v>1</v>
      </c>
      <c r="AA81">
        <v>41</v>
      </c>
      <c r="AB81">
        <v>0</v>
      </c>
      <c r="AC81">
        <v>0</v>
      </c>
      <c r="AD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1</v>
      </c>
      <c r="AV81">
        <v>0</v>
      </c>
      <c r="AW81">
        <v>1</v>
      </c>
      <c r="AX81">
        <v>-1</v>
      </c>
      <c r="AY81">
        <v>0</v>
      </c>
      <c r="AZ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ROW(Source!A120)</f>
        <v>120</v>
      </c>
      <c r="B82">
        <v>15622016</v>
      </c>
      <c r="C82">
        <v>15622009</v>
      </c>
      <c r="D82">
        <v>7244302</v>
      </c>
      <c r="E82">
        <v>1</v>
      </c>
      <c r="F82">
        <v>1</v>
      </c>
      <c r="G82">
        <v>7157832</v>
      </c>
      <c r="H82">
        <v>3</v>
      </c>
      <c r="I82" t="s">
        <v>196</v>
      </c>
      <c r="J82" t="s">
        <v>198</v>
      </c>
      <c r="K82" t="s">
        <v>197</v>
      </c>
      <c r="L82">
        <v>1354</v>
      </c>
      <c r="N82">
        <v>1010</v>
      </c>
      <c r="O82" t="s">
        <v>174</v>
      </c>
      <c r="P82" t="s">
        <v>174</v>
      </c>
      <c r="Q82">
        <v>1</v>
      </c>
      <c r="Y82">
        <v>1</v>
      </c>
      <c r="AA82">
        <v>44.45</v>
      </c>
      <c r="AB82">
        <v>0</v>
      </c>
      <c r="AC82">
        <v>0</v>
      </c>
      <c r="AD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1</v>
      </c>
      <c r="AV82">
        <v>0</v>
      </c>
      <c r="AW82">
        <v>1</v>
      </c>
      <c r="AX82">
        <v>-1</v>
      </c>
      <c r="AY82">
        <v>0</v>
      </c>
      <c r="AZ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ROW(Source!A120)</f>
        <v>120</v>
      </c>
      <c r="B83">
        <v>15622013</v>
      </c>
      <c r="C83">
        <v>15622009</v>
      </c>
      <c r="D83">
        <v>7245420</v>
      </c>
      <c r="E83">
        <v>1</v>
      </c>
      <c r="F83">
        <v>1</v>
      </c>
      <c r="G83">
        <v>7157832</v>
      </c>
      <c r="H83">
        <v>3</v>
      </c>
      <c r="I83" t="s">
        <v>188</v>
      </c>
      <c r="J83" t="s">
        <v>190</v>
      </c>
      <c r="K83" t="s">
        <v>189</v>
      </c>
      <c r="L83">
        <v>1035</v>
      </c>
      <c r="N83">
        <v>1013</v>
      </c>
      <c r="O83" t="s">
        <v>185</v>
      </c>
      <c r="P83" t="s">
        <v>185</v>
      </c>
      <c r="Q83">
        <v>1</v>
      </c>
      <c r="Y83">
        <v>1</v>
      </c>
      <c r="AA83">
        <v>456.4</v>
      </c>
      <c r="AB83">
        <v>0</v>
      </c>
      <c r="AC83">
        <v>0</v>
      </c>
      <c r="AD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T83">
        <v>1</v>
      </c>
      <c r="AV83">
        <v>0</v>
      </c>
      <c r="AW83">
        <v>1</v>
      </c>
      <c r="AX83">
        <v>-1</v>
      </c>
      <c r="AY83">
        <v>0</v>
      </c>
      <c r="AZ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ROW(Source!A120)</f>
        <v>120</v>
      </c>
      <c r="B84">
        <v>15622014</v>
      </c>
      <c r="C84">
        <v>15622009</v>
      </c>
      <c r="D84">
        <v>7245430</v>
      </c>
      <c r="E84">
        <v>1</v>
      </c>
      <c r="F84">
        <v>1</v>
      </c>
      <c r="G84">
        <v>7157832</v>
      </c>
      <c r="H84">
        <v>3</v>
      </c>
      <c r="I84" t="s">
        <v>374</v>
      </c>
      <c r="J84" t="s">
        <v>375</v>
      </c>
      <c r="K84" t="s">
        <v>376</v>
      </c>
      <c r="L84">
        <v>1035</v>
      </c>
      <c r="N84">
        <v>1013</v>
      </c>
      <c r="O84" t="s">
        <v>185</v>
      </c>
      <c r="P84" t="s">
        <v>185</v>
      </c>
      <c r="Q84">
        <v>1</v>
      </c>
      <c r="Y84">
        <v>1</v>
      </c>
      <c r="AA84">
        <v>205.94</v>
      </c>
      <c r="AB84">
        <v>0</v>
      </c>
      <c r="AC84">
        <v>0</v>
      </c>
      <c r="AD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T84">
        <v>1</v>
      </c>
      <c r="AV84">
        <v>0</v>
      </c>
      <c r="AW84">
        <v>1</v>
      </c>
      <c r="AX84">
        <v>-1</v>
      </c>
      <c r="AY84">
        <v>0</v>
      </c>
      <c r="AZ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ROW(Source!A145)</f>
        <v>145</v>
      </c>
      <c r="B85">
        <v>15622026</v>
      </c>
      <c r="C85">
        <v>15622025</v>
      </c>
      <c r="D85">
        <v>7157835</v>
      </c>
      <c r="E85">
        <v>7157832</v>
      </c>
      <c r="F85">
        <v>1</v>
      </c>
      <c r="G85">
        <v>7157832</v>
      </c>
      <c r="H85">
        <v>1</v>
      </c>
      <c r="I85" t="s">
        <v>282</v>
      </c>
      <c r="K85" t="s">
        <v>283</v>
      </c>
      <c r="L85">
        <v>1191</v>
      </c>
      <c r="N85">
        <v>1013</v>
      </c>
      <c r="O85" t="s">
        <v>284</v>
      </c>
      <c r="P85" t="s">
        <v>284</v>
      </c>
      <c r="Q85">
        <v>1</v>
      </c>
      <c r="Y85">
        <v>151.54</v>
      </c>
      <c r="AA85">
        <v>0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151.54</v>
      </c>
      <c r="AV85">
        <v>1</v>
      </c>
      <c r="AW85">
        <v>2</v>
      </c>
      <c r="AX85">
        <v>15622027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ROW(Source!A146)</f>
        <v>146</v>
      </c>
      <c r="B86">
        <v>15622029</v>
      </c>
      <c r="C86">
        <v>15622028</v>
      </c>
      <c r="D86">
        <v>7157835</v>
      </c>
      <c r="E86">
        <v>7157832</v>
      </c>
      <c r="F86">
        <v>1</v>
      </c>
      <c r="G86">
        <v>7157832</v>
      </c>
      <c r="H86">
        <v>1</v>
      </c>
      <c r="I86" t="s">
        <v>282</v>
      </c>
      <c r="K86" t="s">
        <v>283</v>
      </c>
      <c r="L86">
        <v>1191</v>
      </c>
      <c r="N86">
        <v>1013</v>
      </c>
      <c r="O86" t="s">
        <v>284</v>
      </c>
      <c r="P86" t="s">
        <v>284</v>
      </c>
      <c r="Q86">
        <v>1</v>
      </c>
      <c r="Y86">
        <v>312.79999999999995</v>
      </c>
      <c r="AA86">
        <v>0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272</v>
      </c>
      <c r="AU86" t="s">
        <v>73</v>
      </c>
      <c r="AV86">
        <v>1</v>
      </c>
      <c r="AW86">
        <v>2</v>
      </c>
      <c r="AX86">
        <v>15622037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ROW(Source!A146)</f>
        <v>146</v>
      </c>
      <c r="B87">
        <v>15622030</v>
      </c>
      <c r="C87">
        <v>15622028</v>
      </c>
      <c r="D87">
        <v>7230809</v>
      </c>
      <c r="E87">
        <v>1</v>
      </c>
      <c r="F87">
        <v>1</v>
      </c>
      <c r="G87">
        <v>7157832</v>
      </c>
      <c r="H87">
        <v>2</v>
      </c>
      <c r="I87" t="s">
        <v>377</v>
      </c>
      <c r="J87" t="s">
        <v>378</v>
      </c>
      <c r="K87" t="s">
        <v>379</v>
      </c>
      <c r="L87">
        <v>1368</v>
      </c>
      <c r="N87">
        <v>1011</v>
      </c>
      <c r="O87" t="s">
        <v>325</v>
      </c>
      <c r="P87" t="s">
        <v>325</v>
      </c>
      <c r="Q87">
        <v>1</v>
      </c>
      <c r="Y87">
        <v>3</v>
      </c>
      <c r="AA87">
        <v>0</v>
      </c>
      <c r="AB87">
        <v>98.7</v>
      </c>
      <c r="AC87">
        <v>24.5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2.4</v>
      </c>
      <c r="AU87" t="s">
        <v>72</v>
      </c>
      <c r="AV87">
        <v>0</v>
      </c>
      <c r="AW87">
        <v>2</v>
      </c>
      <c r="AX87">
        <v>15622038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ROW(Source!A146)</f>
        <v>146</v>
      </c>
      <c r="B88">
        <v>15622031</v>
      </c>
      <c r="C88">
        <v>15622028</v>
      </c>
      <c r="D88">
        <v>7230914</v>
      </c>
      <c r="E88">
        <v>1</v>
      </c>
      <c r="F88">
        <v>1</v>
      </c>
      <c r="G88">
        <v>7157832</v>
      </c>
      <c r="H88">
        <v>2</v>
      </c>
      <c r="I88" t="s">
        <v>380</v>
      </c>
      <c r="J88" t="s">
        <v>381</v>
      </c>
      <c r="K88" t="s">
        <v>382</v>
      </c>
      <c r="L88">
        <v>1368</v>
      </c>
      <c r="N88">
        <v>1011</v>
      </c>
      <c r="O88" t="s">
        <v>325</v>
      </c>
      <c r="P88" t="s">
        <v>325</v>
      </c>
      <c r="Q88">
        <v>1</v>
      </c>
      <c r="Y88">
        <v>78.5</v>
      </c>
      <c r="AA88">
        <v>0</v>
      </c>
      <c r="AB88">
        <v>6.75</v>
      </c>
      <c r="AC88">
        <v>0.32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62.8</v>
      </c>
      <c r="AU88" t="s">
        <v>72</v>
      </c>
      <c r="AV88">
        <v>0</v>
      </c>
      <c r="AW88">
        <v>2</v>
      </c>
      <c r="AX88">
        <v>15622039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ROW(Source!A146)</f>
        <v>146</v>
      </c>
      <c r="B89">
        <v>15622033</v>
      </c>
      <c r="C89">
        <v>15622028</v>
      </c>
      <c r="D89">
        <v>7182707</v>
      </c>
      <c r="E89">
        <v>7157832</v>
      </c>
      <c r="F89">
        <v>1</v>
      </c>
      <c r="G89">
        <v>7157832</v>
      </c>
      <c r="H89">
        <v>3</v>
      </c>
      <c r="I89" t="s">
        <v>320</v>
      </c>
      <c r="K89" t="s">
        <v>326</v>
      </c>
      <c r="L89">
        <v>1344</v>
      </c>
      <c r="N89">
        <v>1008</v>
      </c>
      <c r="O89" t="s">
        <v>287</v>
      </c>
      <c r="P89" t="s">
        <v>287</v>
      </c>
      <c r="Q89">
        <v>1</v>
      </c>
      <c r="Y89">
        <v>60</v>
      </c>
      <c r="AA89">
        <v>1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60</v>
      </c>
      <c r="AV89">
        <v>0</v>
      </c>
      <c r="AW89">
        <v>2</v>
      </c>
      <c r="AX89">
        <v>15622041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ROW(Source!A146)</f>
        <v>146</v>
      </c>
      <c r="B90">
        <v>15622035</v>
      </c>
      <c r="C90">
        <v>15622028</v>
      </c>
      <c r="D90">
        <v>7234073</v>
      </c>
      <c r="E90">
        <v>1</v>
      </c>
      <c r="F90">
        <v>1</v>
      </c>
      <c r="G90">
        <v>7157832</v>
      </c>
      <c r="H90">
        <v>3</v>
      </c>
      <c r="I90" t="s">
        <v>214</v>
      </c>
      <c r="J90" t="s">
        <v>216</v>
      </c>
      <c r="K90" t="s">
        <v>215</v>
      </c>
      <c r="L90">
        <v>1301</v>
      </c>
      <c r="N90">
        <v>1003</v>
      </c>
      <c r="O90" t="s">
        <v>37</v>
      </c>
      <c r="P90" t="s">
        <v>37</v>
      </c>
      <c r="Q90">
        <v>1</v>
      </c>
      <c r="Y90">
        <v>14.98</v>
      </c>
      <c r="AA90">
        <v>14.98</v>
      </c>
      <c r="AB90">
        <v>0</v>
      </c>
      <c r="AC90">
        <v>0</v>
      </c>
      <c r="AD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T90">
        <v>14.98</v>
      </c>
      <c r="AV90">
        <v>0</v>
      </c>
      <c r="AW90">
        <v>1</v>
      </c>
      <c r="AX90">
        <v>-1</v>
      </c>
      <c r="AY90">
        <v>0</v>
      </c>
      <c r="AZ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  <row r="91" spans="1:80" ht="12.75">
      <c r="A91">
        <f>ROW(Source!A146)</f>
        <v>146</v>
      </c>
      <c r="B91">
        <v>15622034</v>
      </c>
      <c r="C91">
        <v>15622028</v>
      </c>
      <c r="D91">
        <v>9198998</v>
      </c>
      <c r="E91">
        <v>1</v>
      </c>
      <c r="F91">
        <v>1</v>
      </c>
      <c r="G91">
        <v>7157832</v>
      </c>
      <c r="H91">
        <v>3</v>
      </c>
      <c r="I91" t="s">
        <v>211</v>
      </c>
      <c r="J91" t="s">
        <v>213</v>
      </c>
      <c r="K91" t="s">
        <v>212</v>
      </c>
      <c r="L91">
        <v>1301</v>
      </c>
      <c r="N91">
        <v>1003</v>
      </c>
      <c r="O91" t="s">
        <v>37</v>
      </c>
      <c r="P91" t="s">
        <v>37</v>
      </c>
      <c r="Q91">
        <v>1</v>
      </c>
      <c r="Y91">
        <v>14.75</v>
      </c>
      <c r="AA91">
        <v>14.75</v>
      </c>
      <c r="AB91">
        <v>0</v>
      </c>
      <c r="AC91">
        <v>0</v>
      </c>
      <c r="AD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T91">
        <v>14.75</v>
      </c>
      <c r="AV91">
        <v>0</v>
      </c>
      <c r="AW91">
        <v>1</v>
      </c>
      <c r="AX91">
        <v>-1</v>
      </c>
      <c r="AY91">
        <v>0</v>
      </c>
      <c r="AZ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B91">
        <v>0</v>
      </c>
    </row>
    <row r="92" spans="1:80" ht="12.75">
      <c r="A92">
        <f>ROW(Source!A146)</f>
        <v>146</v>
      </c>
      <c r="B92">
        <v>15622036</v>
      </c>
      <c r="C92">
        <v>15622028</v>
      </c>
      <c r="D92">
        <v>9199002</v>
      </c>
      <c r="E92">
        <v>1</v>
      </c>
      <c r="F92">
        <v>1</v>
      </c>
      <c r="G92">
        <v>7157832</v>
      </c>
      <c r="H92">
        <v>3</v>
      </c>
      <c r="I92" t="s">
        <v>218</v>
      </c>
      <c r="J92" t="s">
        <v>220</v>
      </c>
      <c r="K92" t="s">
        <v>219</v>
      </c>
      <c r="L92">
        <v>1301</v>
      </c>
      <c r="N92">
        <v>1003</v>
      </c>
      <c r="O92" t="s">
        <v>37</v>
      </c>
      <c r="P92" t="s">
        <v>37</v>
      </c>
      <c r="Q92">
        <v>1</v>
      </c>
      <c r="Y92">
        <v>6.48</v>
      </c>
      <c r="AA92">
        <v>6.48</v>
      </c>
      <c r="AB92">
        <v>0</v>
      </c>
      <c r="AC92">
        <v>0</v>
      </c>
      <c r="AD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6.48</v>
      </c>
      <c r="AV92">
        <v>0</v>
      </c>
      <c r="AW92">
        <v>1</v>
      </c>
      <c r="AX92">
        <v>-1</v>
      </c>
      <c r="AY92">
        <v>0</v>
      </c>
      <c r="AZ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B92">
        <v>0</v>
      </c>
    </row>
    <row r="93" spans="1:80" ht="12.75">
      <c r="A93">
        <f>ROW(Source!A146)</f>
        <v>146</v>
      </c>
      <c r="B93">
        <v>15622032</v>
      </c>
      <c r="C93">
        <v>15622028</v>
      </c>
      <c r="D93">
        <v>7175083</v>
      </c>
      <c r="E93">
        <v>7157832</v>
      </c>
      <c r="F93">
        <v>1</v>
      </c>
      <c r="G93">
        <v>7157832</v>
      </c>
      <c r="H93">
        <v>3</v>
      </c>
      <c r="I93" t="s">
        <v>383</v>
      </c>
      <c r="K93" t="s">
        <v>384</v>
      </c>
      <c r="L93">
        <v>1327</v>
      </c>
      <c r="N93">
        <v>1005</v>
      </c>
      <c r="O93" t="s">
        <v>91</v>
      </c>
      <c r="P93" t="s">
        <v>91</v>
      </c>
      <c r="Q93">
        <v>1</v>
      </c>
      <c r="Y93">
        <v>0</v>
      </c>
      <c r="AA93">
        <v>0</v>
      </c>
      <c r="AB93">
        <v>0</v>
      </c>
      <c r="AC93">
        <v>0</v>
      </c>
      <c r="AD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T93">
        <v>0</v>
      </c>
      <c r="AV93">
        <v>0</v>
      </c>
      <c r="AW93">
        <v>2</v>
      </c>
      <c r="AX93">
        <v>15622040</v>
      </c>
      <c r="AY93">
        <v>1</v>
      </c>
      <c r="AZ93">
        <v>0</v>
      </c>
      <c r="BA93">
        <v>88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B93">
        <v>0</v>
      </c>
    </row>
    <row r="94" spans="1:80" ht="12.75">
      <c r="A94">
        <f>ROW(Source!A172)</f>
        <v>172</v>
      </c>
      <c r="B94">
        <v>15622047</v>
      </c>
      <c r="C94">
        <v>15622046</v>
      </c>
      <c r="D94">
        <v>7157835</v>
      </c>
      <c r="E94">
        <v>7157832</v>
      </c>
      <c r="F94">
        <v>1</v>
      </c>
      <c r="G94">
        <v>7157832</v>
      </c>
      <c r="H94">
        <v>1</v>
      </c>
      <c r="I94" t="s">
        <v>282</v>
      </c>
      <c r="K94" t="s">
        <v>283</v>
      </c>
      <c r="L94">
        <v>1191</v>
      </c>
      <c r="N94">
        <v>1013</v>
      </c>
      <c r="O94" t="s">
        <v>284</v>
      </c>
      <c r="P94" t="s">
        <v>284</v>
      </c>
      <c r="Q94">
        <v>1</v>
      </c>
      <c r="Y94">
        <v>1.2765</v>
      </c>
      <c r="AA94">
        <v>0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1.11</v>
      </c>
      <c r="AU94" t="s">
        <v>73</v>
      </c>
      <c r="AV94">
        <v>1</v>
      </c>
      <c r="AW94">
        <v>2</v>
      </c>
      <c r="AX94">
        <v>15622054</v>
      </c>
      <c r="AY94">
        <v>1</v>
      </c>
      <c r="AZ94">
        <v>0</v>
      </c>
      <c r="BA94">
        <v>89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B94">
        <v>0</v>
      </c>
    </row>
    <row r="95" spans="1:80" ht="12.75">
      <c r="A95">
        <f>ROW(Source!A172)</f>
        <v>172</v>
      </c>
      <c r="B95">
        <v>15622048</v>
      </c>
      <c r="C95">
        <v>15622046</v>
      </c>
      <c r="D95">
        <v>7231214</v>
      </c>
      <c r="E95">
        <v>1</v>
      </c>
      <c r="F95">
        <v>1</v>
      </c>
      <c r="G95">
        <v>7157832</v>
      </c>
      <c r="H95">
        <v>2</v>
      </c>
      <c r="I95" t="s">
        <v>385</v>
      </c>
      <c r="J95" t="s">
        <v>386</v>
      </c>
      <c r="K95" t="s">
        <v>387</v>
      </c>
      <c r="L95">
        <v>1368</v>
      </c>
      <c r="N95">
        <v>1011</v>
      </c>
      <c r="O95" t="s">
        <v>325</v>
      </c>
      <c r="P95" t="s">
        <v>325</v>
      </c>
      <c r="Q95">
        <v>1</v>
      </c>
      <c r="Y95">
        <v>0.325</v>
      </c>
      <c r="AA95">
        <v>0</v>
      </c>
      <c r="AB95">
        <v>6.22</v>
      </c>
      <c r="AC95">
        <v>0.29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0.26</v>
      </c>
      <c r="AU95" t="s">
        <v>72</v>
      </c>
      <c r="AV95">
        <v>0</v>
      </c>
      <c r="AW95">
        <v>2</v>
      </c>
      <c r="AX95">
        <v>15622055</v>
      </c>
      <c r="AY95">
        <v>1</v>
      </c>
      <c r="AZ95">
        <v>0</v>
      </c>
      <c r="BA95">
        <v>90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B95">
        <v>0</v>
      </c>
    </row>
    <row r="96" spans="1:80" ht="12.75">
      <c r="A96">
        <f>ROW(Source!A172)</f>
        <v>172</v>
      </c>
      <c r="B96">
        <v>15622049</v>
      </c>
      <c r="C96">
        <v>15622046</v>
      </c>
      <c r="D96">
        <v>7231457</v>
      </c>
      <c r="E96">
        <v>1</v>
      </c>
      <c r="F96">
        <v>1</v>
      </c>
      <c r="G96">
        <v>7157832</v>
      </c>
      <c r="H96">
        <v>2</v>
      </c>
      <c r="I96" t="s">
        <v>388</v>
      </c>
      <c r="J96" t="s">
        <v>389</v>
      </c>
      <c r="K96" t="s">
        <v>390</v>
      </c>
      <c r="L96">
        <v>1368</v>
      </c>
      <c r="N96">
        <v>1011</v>
      </c>
      <c r="O96" t="s">
        <v>325</v>
      </c>
      <c r="P96" t="s">
        <v>325</v>
      </c>
      <c r="Q96">
        <v>1</v>
      </c>
      <c r="Y96">
        <v>0.025</v>
      </c>
      <c r="AA96">
        <v>0</v>
      </c>
      <c r="AB96">
        <v>0.68</v>
      </c>
      <c r="AC96">
        <v>0.04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0.02</v>
      </c>
      <c r="AU96" t="s">
        <v>72</v>
      </c>
      <c r="AV96">
        <v>0</v>
      </c>
      <c r="AW96">
        <v>2</v>
      </c>
      <c r="AX96">
        <v>15622056</v>
      </c>
      <c r="AY96">
        <v>1</v>
      </c>
      <c r="AZ96">
        <v>0</v>
      </c>
      <c r="BA96">
        <v>91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B96">
        <v>0</v>
      </c>
    </row>
    <row r="97" spans="1:80" ht="12.75">
      <c r="A97">
        <f>ROW(Source!A172)</f>
        <v>172</v>
      </c>
      <c r="B97">
        <v>15622050</v>
      </c>
      <c r="C97">
        <v>15622046</v>
      </c>
      <c r="D97">
        <v>7231491</v>
      </c>
      <c r="E97">
        <v>1</v>
      </c>
      <c r="F97">
        <v>1</v>
      </c>
      <c r="G97">
        <v>7157832</v>
      </c>
      <c r="H97">
        <v>2</v>
      </c>
      <c r="I97" t="s">
        <v>362</v>
      </c>
      <c r="J97" t="s">
        <v>363</v>
      </c>
      <c r="K97" t="s">
        <v>364</v>
      </c>
      <c r="L97">
        <v>1368</v>
      </c>
      <c r="N97">
        <v>1011</v>
      </c>
      <c r="O97" t="s">
        <v>325</v>
      </c>
      <c r="P97" t="s">
        <v>325</v>
      </c>
      <c r="Q97">
        <v>1</v>
      </c>
      <c r="Y97">
        <v>0.1875</v>
      </c>
      <c r="AA97">
        <v>0</v>
      </c>
      <c r="AB97">
        <v>0.64</v>
      </c>
      <c r="AC97">
        <v>0.04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0.15</v>
      </c>
      <c r="AU97" t="s">
        <v>72</v>
      </c>
      <c r="AV97">
        <v>0</v>
      </c>
      <c r="AW97">
        <v>2</v>
      </c>
      <c r="AX97">
        <v>15622057</v>
      </c>
      <c r="AY97">
        <v>1</v>
      </c>
      <c r="AZ97">
        <v>0</v>
      </c>
      <c r="BA97">
        <v>92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B97">
        <v>0</v>
      </c>
    </row>
    <row r="98" spans="1:80" ht="12.75">
      <c r="A98">
        <f>ROW(Source!A172)</f>
        <v>172</v>
      </c>
      <c r="B98">
        <v>15622051</v>
      </c>
      <c r="C98">
        <v>15622046</v>
      </c>
      <c r="D98">
        <v>7231445</v>
      </c>
      <c r="E98">
        <v>1</v>
      </c>
      <c r="F98">
        <v>1</v>
      </c>
      <c r="G98">
        <v>7157832</v>
      </c>
      <c r="H98">
        <v>2</v>
      </c>
      <c r="I98" t="s">
        <v>365</v>
      </c>
      <c r="J98" t="s">
        <v>366</v>
      </c>
      <c r="K98" t="s">
        <v>367</v>
      </c>
      <c r="L98">
        <v>1368</v>
      </c>
      <c r="N98">
        <v>1011</v>
      </c>
      <c r="O98" t="s">
        <v>325</v>
      </c>
      <c r="P98" t="s">
        <v>325</v>
      </c>
      <c r="Q98">
        <v>1</v>
      </c>
      <c r="Y98">
        <v>0.1375</v>
      </c>
      <c r="AA98">
        <v>0</v>
      </c>
      <c r="AB98">
        <v>2.36</v>
      </c>
      <c r="AC98">
        <v>0.1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0.11</v>
      </c>
      <c r="AU98" t="s">
        <v>72</v>
      </c>
      <c r="AV98">
        <v>0</v>
      </c>
      <c r="AW98">
        <v>2</v>
      </c>
      <c r="AX98">
        <v>15622058</v>
      </c>
      <c r="AY98">
        <v>1</v>
      </c>
      <c r="AZ98">
        <v>0</v>
      </c>
      <c r="BA98">
        <v>93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B98">
        <v>0</v>
      </c>
    </row>
    <row r="99" spans="1:80" ht="12.75">
      <c r="A99">
        <f>ROW(Source!A172)</f>
        <v>172</v>
      </c>
      <c r="B99">
        <v>15622052</v>
      </c>
      <c r="C99">
        <v>15622046</v>
      </c>
      <c r="D99">
        <v>7234227</v>
      </c>
      <c r="E99">
        <v>1</v>
      </c>
      <c r="F99">
        <v>1</v>
      </c>
      <c r="G99">
        <v>7157832</v>
      </c>
      <c r="H99">
        <v>3</v>
      </c>
      <c r="I99" t="s">
        <v>391</v>
      </c>
      <c r="J99" t="s">
        <v>392</v>
      </c>
      <c r="K99" t="s">
        <v>393</v>
      </c>
      <c r="L99">
        <v>1346</v>
      </c>
      <c r="N99">
        <v>1009</v>
      </c>
      <c r="O99" t="s">
        <v>356</v>
      </c>
      <c r="P99" t="s">
        <v>356</v>
      </c>
      <c r="Q99">
        <v>1</v>
      </c>
      <c r="Y99">
        <v>0.02</v>
      </c>
      <c r="AA99">
        <v>20.63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0.02</v>
      </c>
      <c r="AV99">
        <v>0</v>
      </c>
      <c r="AW99">
        <v>2</v>
      </c>
      <c r="AX99">
        <v>15622059</v>
      </c>
      <c r="AY99">
        <v>1</v>
      </c>
      <c r="AZ99">
        <v>0</v>
      </c>
      <c r="BA99">
        <v>94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B99">
        <v>0</v>
      </c>
    </row>
    <row r="100" spans="1:80" ht="12.75">
      <c r="A100">
        <f>ROW(Source!A172)</f>
        <v>172</v>
      </c>
      <c r="B100">
        <v>15622053</v>
      </c>
      <c r="C100">
        <v>15622046</v>
      </c>
      <c r="D100">
        <v>7239010</v>
      </c>
      <c r="E100">
        <v>1</v>
      </c>
      <c r="F100">
        <v>1</v>
      </c>
      <c r="G100">
        <v>7157832</v>
      </c>
      <c r="H100">
        <v>3</v>
      </c>
      <c r="I100" t="s">
        <v>394</v>
      </c>
      <c r="J100" t="s">
        <v>395</v>
      </c>
      <c r="K100" t="s">
        <v>396</v>
      </c>
      <c r="L100">
        <v>1354</v>
      </c>
      <c r="N100">
        <v>1010</v>
      </c>
      <c r="O100" t="s">
        <v>174</v>
      </c>
      <c r="P100" t="s">
        <v>174</v>
      </c>
      <c r="Q100">
        <v>1</v>
      </c>
      <c r="Y100">
        <v>1</v>
      </c>
      <c r="AA100">
        <v>269.44</v>
      </c>
      <c r="AB100">
        <v>0</v>
      </c>
      <c r="AC100">
        <v>0</v>
      </c>
      <c r="AD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T100">
        <v>1</v>
      </c>
      <c r="AV100">
        <v>0</v>
      </c>
      <c r="AW100">
        <v>1</v>
      </c>
      <c r="AX100">
        <v>-1</v>
      </c>
      <c r="AY100">
        <v>0</v>
      </c>
      <c r="AZ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B100">
        <v>0</v>
      </c>
    </row>
    <row r="101" spans="1:80" ht="12.75">
      <c r="A101">
        <f>ROW(Source!A174)</f>
        <v>174</v>
      </c>
      <c r="B101">
        <v>15622063</v>
      </c>
      <c r="C101">
        <v>15622062</v>
      </c>
      <c r="D101">
        <v>7157835</v>
      </c>
      <c r="E101">
        <v>7157832</v>
      </c>
      <c r="F101">
        <v>1</v>
      </c>
      <c r="G101">
        <v>7157832</v>
      </c>
      <c r="H101">
        <v>1</v>
      </c>
      <c r="I101" t="s">
        <v>282</v>
      </c>
      <c r="K101" t="s">
        <v>283</v>
      </c>
      <c r="L101">
        <v>1191</v>
      </c>
      <c r="N101">
        <v>1013</v>
      </c>
      <c r="O101" t="s">
        <v>284</v>
      </c>
      <c r="P101" t="s">
        <v>284</v>
      </c>
      <c r="Q101">
        <v>1</v>
      </c>
      <c r="Y101">
        <v>227.7</v>
      </c>
      <c r="AA101">
        <v>0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198</v>
      </c>
      <c r="AU101" t="s">
        <v>73</v>
      </c>
      <c r="AV101">
        <v>1</v>
      </c>
      <c r="AW101">
        <v>2</v>
      </c>
      <c r="AX101">
        <v>15622067</v>
      </c>
      <c r="AY101">
        <v>1</v>
      </c>
      <c r="AZ101">
        <v>0</v>
      </c>
      <c r="BA101">
        <v>96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B101">
        <v>0</v>
      </c>
    </row>
    <row r="102" spans="1:80" ht="12.75">
      <c r="A102">
        <f>ROW(Source!A174)</f>
        <v>174</v>
      </c>
      <c r="B102">
        <v>15622064</v>
      </c>
      <c r="C102">
        <v>15622062</v>
      </c>
      <c r="D102">
        <v>7231421</v>
      </c>
      <c r="E102">
        <v>1</v>
      </c>
      <c r="F102">
        <v>1</v>
      </c>
      <c r="G102">
        <v>7157832</v>
      </c>
      <c r="H102">
        <v>2</v>
      </c>
      <c r="I102" t="s">
        <v>332</v>
      </c>
      <c r="J102" t="s">
        <v>333</v>
      </c>
      <c r="K102" t="s">
        <v>334</v>
      </c>
      <c r="L102">
        <v>1368</v>
      </c>
      <c r="N102">
        <v>1011</v>
      </c>
      <c r="O102" t="s">
        <v>325</v>
      </c>
      <c r="P102" t="s">
        <v>325</v>
      </c>
      <c r="Q102">
        <v>1</v>
      </c>
      <c r="Y102">
        <v>0.2375</v>
      </c>
      <c r="AA102">
        <v>0</v>
      </c>
      <c r="AB102">
        <v>74.44</v>
      </c>
      <c r="AC102">
        <v>17.59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0.19</v>
      </c>
      <c r="AU102" t="s">
        <v>72</v>
      </c>
      <c r="AV102">
        <v>0</v>
      </c>
      <c r="AW102">
        <v>2</v>
      </c>
      <c r="AX102">
        <v>15622068</v>
      </c>
      <c r="AY102">
        <v>1</v>
      </c>
      <c r="AZ102">
        <v>0</v>
      </c>
      <c r="BA102">
        <v>97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B102">
        <v>0</v>
      </c>
    </row>
    <row r="103" spans="1:80" ht="12.75">
      <c r="A103">
        <f>ROW(Source!A174)</f>
        <v>174</v>
      </c>
      <c r="B103">
        <v>15622065</v>
      </c>
      <c r="C103">
        <v>15622062</v>
      </c>
      <c r="D103">
        <v>7230811</v>
      </c>
      <c r="E103">
        <v>1</v>
      </c>
      <c r="F103">
        <v>1</v>
      </c>
      <c r="G103">
        <v>7157832</v>
      </c>
      <c r="H103">
        <v>2</v>
      </c>
      <c r="I103" t="s">
        <v>397</v>
      </c>
      <c r="J103" t="s">
        <v>398</v>
      </c>
      <c r="K103" t="s">
        <v>399</v>
      </c>
      <c r="L103">
        <v>1368</v>
      </c>
      <c r="N103">
        <v>1011</v>
      </c>
      <c r="O103" t="s">
        <v>325</v>
      </c>
      <c r="P103" t="s">
        <v>325</v>
      </c>
      <c r="Q103">
        <v>1</v>
      </c>
      <c r="Y103">
        <v>0.17500000000000002</v>
      </c>
      <c r="AA103">
        <v>0</v>
      </c>
      <c r="AB103">
        <v>102.11</v>
      </c>
      <c r="AC103">
        <v>30.03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0.14</v>
      </c>
      <c r="AU103" t="s">
        <v>72</v>
      </c>
      <c r="AV103">
        <v>0</v>
      </c>
      <c r="AW103">
        <v>2</v>
      </c>
      <c r="AX103">
        <v>15622069</v>
      </c>
      <c r="AY103">
        <v>1</v>
      </c>
      <c r="AZ103">
        <v>0</v>
      </c>
      <c r="BA103">
        <v>98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B103">
        <v>0</v>
      </c>
    </row>
    <row r="104" spans="1:80" ht="12.75">
      <c r="A104">
        <f>ROW(Source!A174)</f>
        <v>174</v>
      </c>
      <c r="B104">
        <v>15622066</v>
      </c>
      <c r="C104">
        <v>15622062</v>
      </c>
      <c r="D104">
        <v>7235112</v>
      </c>
      <c r="E104">
        <v>1</v>
      </c>
      <c r="F104">
        <v>1</v>
      </c>
      <c r="G104">
        <v>7157832</v>
      </c>
      <c r="H104">
        <v>3</v>
      </c>
      <c r="I104" t="s">
        <v>235</v>
      </c>
      <c r="J104" t="s">
        <v>237</v>
      </c>
      <c r="K104" t="s">
        <v>236</v>
      </c>
      <c r="L104">
        <v>1348</v>
      </c>
      <c r="N104">
        <v>1009</v>
      </c>
      <c r="O104" t="s">
        <v>28</v>
      </c>
      <c r="P104" t="s">
        <v>28</v>
      </c>
      <c r="Q104">
        <v>1000</v>
      </c>
      <c r="Y104">
        <v>1</v>
      </c>
      <c r="AA104">
        <v>5681.92</v>
      </c>
      <c r="AB104">
        <v>0</v>
      </c>
      <c r="AC104">
        <v>0</v>
      </c>
      <c r="AD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1</v>
      </c>
      <c r="AV104">
        <v>0</v>
      </c>
      <c r="AW104">
        <v>1</v>
      </c>
      <c r="AX104">
        <v>-1</v>
      </c>
      <c r="AY104">
        <v>0</v>
      </c>
      <c r="AZ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B104">
        <v>0</v>
      </c>
    </row>
    <row r="105" spans="1:80" ht="12.75">
      <c r="A105">
        <f>ROW(Source!A176)</f>
        <v>176</v>
      </c>
      <c r="B105">
        <v>15622073</v>
      </c>
      <c r="C105">
        <v>15622072</v>
      </c>
      <c r="D105">
        <v>7157835</v>
      </c>
      <c r="E105">
        <v>7157832</v>
      </c>
      <c r="F105">
        <v>1</v>
      </c>
      <c r="G105">
        <v>7157832</v>
      </c>
      <c r="H105">
        <v>1</v>
      </c>
      <c r="I105" t="s">
        <v>282</v>
      </c>
      <c r="K105" t="s">
        <v>283</v>
      </c>
      <c r="L105">
        <v>1191</v>
      </c>
      <c r="N105">
        <v>1013</v>
      </c>
      <c r="O105" t="s">
        <v>284</v>
      </c>
      <c r="P105" t="s">
        <v>284</v>
      </c>
      <c r="Q105">
        <v>1</v>
      </c>
      <c r="Y105">
        <v>104.64999999999999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91</v>
      </c>
      <c r="AU105" t="s">
        <v>73</v>
      </c>
      <c r="AV105">
        <v>1</v>
      </c>
      <c r="AW105">
        <v>2</v>
      </c>
      <c r="AX105">
        <v>15622084</v>
      </c>
      <c r="AY105">
        <v>1</v>
      </c>
      <c r="AZ105">
        <v>0</v>
      </c>
      <c r="BA105">
        <v>100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B105">
        <v>0</v>
      </c>
    </row>
    <row r="106" spans="1:80" ht="12.75">
      <c r="A106">
        <f>ROW(Source!A176)</f>
        <v>176</v>
      </c>
      <c r="B106">
        <v>15622079</v>
      </c>
      <c r="C106">
        <v>15622072</v>
      </c>
      <c r="D106">
        <v>7159942</v>
      </c>
      <c r="E106">
        <v>7157832</v>
      </c>
      <c r="F106">
        <v>1</v>
      </c>
      <c r="G106">
        <v>7157832</v>
      </c>
      <c r="H106">
        <v>2</v>
      </c>
      <c r="I106" t="s">
        <v>285</v>
      </c>
      <c r="K106" t="s">
        <v>286</v>
      </c>
      <c r="L106">
        <v>1344</v>
      </c>
      <c r="N106">
        <v>1008</v>
      </c>
      <c r="O106" t="s">
        <v>287</v>
      </c>
      <c r="P106" t="s">
        <v>287</v>
      </c>
      <c r="Q106">
        <v>1</v>
      </c>
      <c r="Y106">
        <v>46.525</v>
      </c>
      <c r="AA106">
        <v>0</v>
      </c>
      <c r="AB106">
        <v>1</v>
      </c>
      <c r="AC106">
        <v>0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37.22</v>
      </c>
      <c r="AU106" t="s">
        <v>72</v>
      </c>
      <c r="AV106">
        <v>0</v>
      </c>
      <c r="AW106">
        <v>2</v>
      </c>
      <c r="AX106">
        <v>15622090</v>
      </c>
      <c r="AY106">
        <v>1</v>
      </c>
      <c r="AZ106">
        <v>0</v>
      </c>
      <c r="BA106">
        <v>101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B106">
        <v>0</v>
      </c>
    </row>
    <row r="107" spans="1:80" ht="12.75">
      <c r="A107">
        <f>ROW(Source!A176)</f>
        <v>176</v>
      </c>
      <c r="B107">
        <v>15622074</v>
      </c>
      <c r="C107">
        <v>15622072</v>
      </c>
      <c r="D107">
        <v>7231214</v>
      </c>
      <c r="E107">
        <v>1</v>
      </c>
      <c r="F107">
        <v>1</v>
      </c>
      <c r="G107">
        <v>7157832</v>
      </c>
      <c r="H107">
        <v>2</v>
      </c>
      <c r="I107" t="s">
        <v>385</v>
      </c>
      <c r="J107" t="s">
        <v>386</v>
      </c>
      <c r="K107" t="s">
        <v>387</v>
      </c>
      <c r="L107">
        <v>1368</v>
      </c>
      <c r="N107">
        <v>1011</v>
      </c>
      <c r="O107" t="s">
        <v>325</v>
      </c>
      <c r="P107" t="s">
        <v>325</v>
      </c>
      <c r="Q107">
        <v>1</v>
      </c>
      <c r="Y107">
        <v>34.125</v>
      </c>
      <c r="AA107">
        <v>0</v>
      </c>
      <c r="AB107">
        <v>6.22</v>
      </c>
      <c r="AC107">
        <v>0.29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27.3</v>
      </c>
      <c r="AU107" t="s">
        <v>72</v>
      </c>
      <c r="AV107">
        <v>0</v>
      </c>
      <c r="AW107">
        <v>2</v>
      </c>
      <c r="AX107">
        <v>15622085</v>
      </c>
      <c r="AY107">
        <v>1</v>
      </c>
      <c r="AZ107">
        <v>0</v>
      </c>
      <c r="BA107">
        <v>102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B107">
        <v>0</v>
      </c>
    </row>
    <row r="108" spans="1:80" ht="12.75">
      <c r="A108">
        <f>ROW(Source!A176)</f>
        <v>176</v>
      </c>
      <c r="B108">
        <v>15622075</v>
      </c>
      <c r="C108">
        <v>15622072</v>
      </c>
      <c r="D108">
        <v>7231216</v>
      </c>
      <c r="E108">
        <v>1</v>
      </c>
      <c r="F108">
        <v>1</v>
      </c>
      <c r="G108">
        <v>7157832</v>
      </c>
      <c r="H108">
        <v>2</v>
      </c>
      <c r="I108" t="s">
        <v>400</v>
      </c>
      <c r="J108" t="s">
        <v>401</v>
      </c>
      <c r="K108" t="s">
        <v>402</v>
      </c>
      <c r="L108">
        <v>1368</v>
      </c>
      <c r="N108">
        <v>1011</v>
      </c>
      <c r="O108" t="s">
        <v>325</v>
      </c>
      <c r="P108" t="s">
        <v>325</v>
      </c>
      <c r="Q108">
        <v>1</v>
      </c>
      <c r="Y108">
        <v>1.25</v>
      </c>
      <c r="AA108">
        <v>0</v>
      </c>
      <c r="AB108">
        <v>1.09</v>
      </c>
      <c r="AC108">
        <v>0.09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1</v>
      </c>
      <c r="AU108" t="s">
        <v>72</v>
      </c>
      <c r="AV108">
        <v>0</v>
      </c>
      <c r="AW108">
        <v>2</v>
      </c>
      <c r="AX108">
        <v>15622086</v>
      </c>
      <c r="AY108">
        <v>1</v>
      </c>
      <c r="AZ108">
        <v>0</v>
      </c>
      <c r="BA108">
        <v>103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B108">
        <v>0</v>
      </c>
    </row>
    <row r="109" spans="1:80" ht="12.75">
      <c r="A109">
        <f>ROW(Source!A176)</f>
        <v>176</v>
      </c>
      <c r="B109">
        <v>15622076</v>
      </c>
      <c r="C109">
        <v>15622072</v>
      </c>
      <c r="D109">
        <v>7231457</v>
      </c>
      <c r="E109">
        <v>1</v>
      </c>
      <c r="F109">
        <v>1</v>
      </c>
      <c r="G109">
        <v>7157832</v>
      </c>
      <c r="H109">
        <v>2</v>
      </c>
      <c r="I109" t="s">
        <v>388</v>
      </c>
      <c r="J109" t="s">
        <v>389</v>
      </c>
      <c r="K109" t="s">
        <v>390</v>
      </c>
      <c r="L109">
        <v>1368</v>
      </c>
      <c r="N109">
        <v>1011</v>
      </c>
      <c r="O109" t="s">
        <v>325</v>
      </c>
      <c r="P109" t="s">
        <v>325</v>
      </c>
      <c r="Q109">
        <v>1</v>
      </c>
      <c r="Y109">
        <v>1.375</v>
      </c>
      <c r="AA109">
        <v>0</v>
      </c>
      <c r="AB109">
        <v>0.68</v>
      </c>
      <c r="AC109">
        <v>0.04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1.1</v>
      </c>
      <c r="AU109" t="s">
        <v>72</v>
      </c>
      <c r="AV109">
        <v>0</v>
      </c>
      <c r="AW109">
        <v>2</v>
      </c>
      <c r="AX109">
        <v>15622087</v>
      </c>
      <c r="AY109">
        <v>1</v>
      </c>
      <c r="AZ109">
        <v>0</v>
      </c>
      <c r="BA109">
        <v>104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B109">
        <v>0</v>
      </c>
    </row>
    <row r="110" spans="1:80" ht="12.75">
      <c r="A110">
        <f>ROW(Source!A176)</f>
        <v>176</v>
      </c>
      <c r="B110">
        <v>15622077</v>
      </c>
      <c r="C110">
        <v>15622072</v>
      </c>
      <c r="D110">
        <v>7231445</v>
      </c>
      <c r="E110">
        <v>1</v>
      </c>
      <c r="F110">
        <v>1</v>
      </c>
      <c r="G110">
        <v>7157832</v>
      </c>
      <c r="H110">
        <v>2</v>
      </c>
      <c r="I110" t="s">
        <v>365</v>
      </c>
      <c r="J110" t="s">
        <v>366</v>
      </c>
      <c r="K110" t="s">
        <v>367</v>
      </c>
      <c r="L110">
        <v>1368</v>
      </c>
      <c r="N110">
        <v>1011</v>
      </c>
      <c r="O110" t="s">
        <v>325</v>
      </c>
      <c r="P110" t="s">
        <v>325</v>
      </c>
      <c r="Q110">
        <v>1</v>
      </c>
      <c r="Y110">
        <v>0.375</v>
      </c>
      <c r="AA110">
        <v>0</v>
      </c>
      <c r="AB110">
        <v>2.36</v>
      </c>
      <c r="AC110">
        <v>0.1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0.3</v>
      </c>
      <c r="AU110" t="s">
        <v>72</v>
      </c>
      <c r="AV110">
        <v>0</v>
      </c>
      <c r="AW110">
        <v>2</v>
      </c>
      <c r="AX110">
        <v>15622088</v>
      </c>
      <c r="AY110">
        <v>1</v>
      </c>
      <c r="AZ110">
        <v>0</v>
      </c>
      <c r="BA110">
        <v>105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B110">
        <v>0</v>
      </c>
    </row>
    <row r="111" spans="1:80" ht="12.75">
      <c r="A111">
        <f>ROW(Source!A176)</f>
        <v>176</v>
      </c>
      <c r="B111">
        <v>15622078</v>
      </c>
      <c r="C111">
        <v>15622072</v>
      </c>
      <c r="D111">
        <v>7231498</v>
      </c>
      <c r="E111">
        <v>1</v>
      </c>
      <c r="F111">
        <v>1</v>
      </c>
      <c r="G111">
        <v>7157832</v>
      </c>
      <c r="H111">
        <v>2</v>
      </c>
      <c r="I111" t="s">
        <v>403</v>
      </c>
      <c r="J111" t="s">
        <v>404</v>
      </c>
      <c r="K111" t="s">
        <v>405</v>
      </c>
      <c r="L111">
        <v>1368</v>
      </c>
      <c r="N111">
        <v>1011</v>
      </c>
      <c r="O111" t="s">
        <v>325</v>
      </c>
      <c r="P111" t="s">
        <v>325</v>
      </c>
      <c r="Q111">
        <v>1</v>
      </c>
      <c r="Y111">
        <v>1.05</v>
      </c>
      <c r="AA111">
        <v>0</v>
      </c>
      <c r="AB111">
        <v>18.31</v>
      </c>
      <c r="AC111">
        <v>13.46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0.84</v>
      </c>
      <c r="AU111" t="s">
        <v>72</v>
      </c>
      <c r="AV111">
        <v>0</v>
      </c>
      <c r="AW111">
        <v>2</v>
      </c>
      <c r="AX111">
        <v>15622089</v>
      </c>
      <c r="AY111">
        <v>1</v>
      </c>
      <c r="AZ111">
        <v>0</v>
      </c>
      <c r="BA111">
        <v>106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B111">
        <v>0</v>
      </c>
    </row>
    <row r="112" spans="1:80" ht="12.75">
      <c r="A112">
        <f>ROW(Source!A176)</f>
        <v>176</v>
      </c>
      <c r="B112">
        <v>15622080</v>
      </c>
      <c r="C112">
        <v>15622072</v>
      </c>
      <c r="D112">
        <v>7233230</v>
      </c>
      <c r="E112">
        <v>1</v>
      </c>
      <c r="F112">
        <v>1</v>
      </c>
      <c r="G112">
        <v>7157832</v>
      </c>
      <c r="H112">
        <v>3</v>
      </c>
      <c r="I112" t="s">
        <v>406</v>
      </c>
      <c r="J112" t="s">
        <v>407</v>
      </c>
      <c r="K112" t="s">
        <v>408</v>
      </c>
      <c r="L112">
        <v>1348</v>
      </c>
      <c r="N112">
        <v>1009</v>
      </c>
      <c r="O112" t="s">
        <v>28</v>
      </c>
      <c r="P112" t="s">
        <v>28</v>
      </c>
      <c r="Q112">
        <v>1000</v>
      </c>
      <c r="Y112">
        <v>0.0215</v>
      </c>
      <c r="AA112">
        <v>7191.81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0.0215</v>
      </c>
      <c r="AV112">
        <v>0</v>
      </c>
      <c r="AW112">
        <v>2</v>
      </c>
      <c r="AX112">
        <v>15622093</v>
      </c>
      <c r="AY112">
        <v>1</v>
      </c>
      <c r="AZ112">
        <v>0</v>
      </c>
      <c r="BA112">
        <v>109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B112">
        <v>0</v>
      </c>
    </row>
    <row r="113" spans="1:80" ht="12.75">
      <c r="A113">
        <f>ROW(Source!A176)</f>
        <v>176</v>
      </c>
      <c r="B113">
        <v>15622083</v>
      </c>
      <c r="C113">
        <v>15622072</v>
      </c>
      <c r="D113">
        <v>7232095</v>
      </c>
      <c r="E113">
        <v>1</v>
      </c>
      <c r="F113">
        <v>1</v>
      </c>
      <c r="G113">
        <v>7157832</v>
      </c>
      <c r="H113">
        <v>3</v>
      </c>
      <c r="I113" t="s">
        <v>247</v>
      </c>
      <c r="J113" t="s">
        <v>249</v>
      </c>
      <c r="K113" t="s">
        <v>248</v>
      </c>
      <c r="L113">
        <v>1339</v>
      </c>
      <c r="N113">
        <v>1007</v>
      </c>
      <c r="O113" t="s">
        <v>102</v>
      </c>
      <c r="P113" t="s">
        <v>102</v>
      </c>
      <c r="Q113">
        <v>1</v>
      </c>
      <c r="Y113">
        <v>2.6</v>
      </c>
      <c r="AA113">
        <v>5.91</v>
      </c>
      <c r="AB113">
        <v>0</v>
      </c>
      <c r="AC113">
        <v>0</v>
      </c>
      <c r="AD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T113">
        <v>2.6</v>
      </c>
      <c r="AV113">
        <v>0</v>
      </c>
      <c r="AW113">
        <v>1</v>
      </c>
      <c r="AX113">
        <v>-1</v>
      </c>
      <c r="AY113">
        <v>0</v>
      </c>
      <c r="AZ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B113">
        <v>0</v>
      </c>
    </row>
    <row r="114" spans="1:80" ht="12.75">
      <c r="A114">
        <f>ROW(Source!A176)</f>
        <v>176</v>
      </c>
      <c r="B114">
        <v>15622081</v>
      </c>
      <c r="C114">
        <v>15622072</v>
      </c>
      <c r="D114">
        <v>7232664</v>
      </c>
      <c r="E114">
        <v>1</v>
      </c>
      <c r="F114">
        <v>1</v>
      </c>
      <c r="G114">
        <v>7157832</v>
      </c>
      <c r="H114">
        <v>3</v>
      </c>
      <c r="I114" t="s">
        <v>243</v>
      </c>
      <c r="J114" t="s">
        <v>245</v>
      </c>
      <c r="K114" t="s">
        <v>244</v>
      </c>
      <c r="L114">
        <v>1339</v>
      </c>
      <c r="N114">
        <v>1007</v>
      </c>
      <c r="O114" t="s">
        <v>102</v>
      </c>
      <c r="P114" t="s">
        <v>102</v>
      </c>
      <c r="Q114">
        <v>1</v>
      </c>
      <c r="Y114">
        <v>0.5</v>
      </c>
      <c r="AA114">
        <v>5.67</v>
      </c>
      <c r="AB114">
        <v>0</v>
      </c>
      <c r="AC114">
        <v>0</v>
      </c>
      <c r="AD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T114">
        <v>0.5</v>
      </c>
      <c r="AV114">
        <v>0</v>
      </c>
      <c r="AW114">
        <v>1</v>
      </c>
      <c r="AX114">
        <v>-1</v>
      </c>
      <c r="AY114">
        <v>0</v>
      </c>
      <c r="AZ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B114">
        <v>0</v>
      </c>
    </row>
    <row r="115" spans="1:80" ht="12.75">
      <c r="A115">
        <f>ROW(Source!A176)</f>
        <v>176</v>
      </c>
      <c r="B115">
        <v>15622082</v>
      </c>
      <c r="C115">
        <v>15622072</v>
      </c>
      <c r="D115">
        <v>7235112</v>
      </c>
      <c r="E115">
        <v>1</v>
      </c>
      <c r="F115">
        <v>1</v>
      </c>
      <c r="G115">
        <v>7157832</v>
      </c>
      <c r="H115">
        <v>3</v>
      </c>
      <c r="I115" t="s">
        <v>235</v>
      </c>
      <c r="J115" t="s">
        <v>237</v>
      </c>
      <c r="K115" t="s">
        <v>236</v>
      </c>
      <c r="L115">
        <v>1348</v>
      </c>
      <c r="N115">
        <v>1009</v>
      </c>
      <c r="O115" t="s">
        <v>28</v>
      </c>
      <c r="P115" t="s">
        <v>28</v>
      </c>
      <c r="Q115">
        <v>1000</v>
      </c>
      <c r="Y115">
        <v>1.032</v>
      </c>
      <c r="AA115">
        <v>5681.92</v>
      </c>
      <c r="AB115">
        <v>0</v>
      </c>
      <c r="AC115">
        <v>0</v>
      </c>
      <c r="AD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T115">
        <v>1.032</v>
      </c>
      <c r="AV115">
        <v>0</v>
      </c>
      <c r="AW115">
        <v>1</v>
      </c>
      <c r="AX115">
        <v>-1</v>
      </c>
      <c r="AY115">
        <v>0</v>
      </c>
      <c r="AZ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B115">
        <v>0</v>
      </c>
    </row>
    <row r="116" spans="1:80" ht="12.75">
      <c r="A116">
        <f>ROW(Source!A180)</f>
        <v>180</v>
      </c>
      <c r="B116">
        <v>15622099</v>
      </c>
      <c r="C116">
        <v>15622098</v>
      </c>
      <c r="D116">
        <v>7157835</v>
      </c>
      <c r="E116">
        <v>7157832</v>
      </c>
      <c r="F116">
        <v>1</v>
      </c>
      <c r="G116">
        <v>7157832</v>
      </c>
      <c r="H116">
        <v>1</v>
      </c>
      <c r="I116" t="s">
        <v>282</v>
      </c>
      <c r="K116" t="s">
        <v>283</v>
      </c>
      <c r="L116">
        <v>1191</v>
      </c>
      <c r="N116">
        <v>1013</v>
      </c>
      <c r="O116" t="s">
        <v>284</v>
      </c>
      <c r="P116" t="s">
        <v>284</v>
      </c>
      <c r="Q116">
        <v>1</v>
      </c>
      <c r="Y116">
        <v>53.589999999999996</v>
      </c>
      <c r="AA116">
        <v>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46.6</v>
      </c>
      <c r="AU116" t="s">
        <v>73</v>
      </c>
      <c r="AV116">
        <v>1</v>
      </c>
      <c r="AW116">
        <v>2</v>
      </c>
      <c r="AX116">
        <v>15622108</v>
      </c>
      <c r="AY116">
        <v>1</v>
      </c>
      <c r="AZ116">
        <v>0</v>
      </c>
      <c r="BA116">
        <v>111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B116">
        <v>0</v>
      </c>
    </row>
    <row r="117" spans="1:80" ht="12.75">
      <c r="A117">
        <f>ROW(Source!A180)</f>
        <v>180</v>
      </c>
      <c r="B117">
        <v>15622103</v>
      </c>
      <c r="C117">
        <v>15622098</v>
      </c>
      <c r="D117">
        <v>7159942</v>
      </c>
      <c r="E117">
        <v>7157832</v>
      </c>
      <c r="F117">
        <v>1</v>
      </c>
      <c r="G117">
        <v>7157832</v>
      </c>
      <c r="H117">
        <v>2</v>
      </c>
      <c r="I117" t="s">
        <v>285</v>
      </c>
      <c r="K117" t="s">
        <v>286</v>
      </c>
      <c r="L117">
        <v>1344</v>
      </c>
      <c r="N117">
        <v>1008</v>
      </c>
      <c r="O117" t="s">
        <v>287</v>
      </c>
      <c r="P117" t="s">
        <v>287</v>
      </c>
      <c r="Q117">
        <v>1</v>
      </c>
      <c r="Y117">
        <v>50.7</v>
      </c>
      <c r="AA117">
        <v>0</v>
      </c>
      <c r="AB117">
        <v>1</v>
      </c>
      <c r="AC117">
        <v>0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40.56</v>
      </c>
      <c r="AU117" t="s">
        <v>72</v>
      </c>
      <c r="AV117">
        <v>0</v>
      </c>
      <c r="AW117">
        <v>2</v>
      </c>
      <c r="AX117">
        <v>15622112</v>
      </c>
      <c r="AY117">
        <v>1</v>
      </c>
      <c r="AZ117">
        <v>0</v>
      </c>
      <c r="BA117">
        <v>112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B117">
        <v>0</v>
      </c>
    </row>
    <row r="118" spans="1:80" ht="12.75">
      <c r="A118">
        <f>ROW(Source!A180)</f>
        <v>180</v>
      </c>
      <c r="B118">
        <v>15622100</v>
      </c>
      <c r="C118">
        <v>15622098</v>
      </c>
      <c r="D118">
        <v>7231220</v>
      </c>
      <c r="E118">
        <v>1</v>
      </c>
      <c r="F118">
        <v>1</v>
      </c>
      <c r="G118">
        <v>7157832</v>
      </c>
      <c r="H118">
        <v>2</v>
      </c>
      <c r="I118" t="s">
        <v>409</v>
      </c>
      <c r="J118" t="s">
        <v>410</v>
      </c>
      <c r="K118" t="s">
        <v>411</v>
      </c>
      <c r="L118">
        <v>1368</v>
      </c>
      <c r="N118">
        <v>1011</v>
      </c>
      <c r="O118" t="s">
        <v>325</v>
      </c>
      <c r="P118" t="s">
        <v>325</v>
      </c>
      <c r="Q118">
        <v>1</v>
      </c>
      <c r="Y118">
        <v>0.17500000000000002</v>
      </c>
      <c r="AA118">
        <v>0</v>
      </c>
      <c r="AB118">
        <v>6.39</v>
      </c>
      <c r="AC118">
        <v>0.32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0.14</v>
      </c>
      <c r="AU118" t="s">
        <v>72</v>
      </c>
      <c r="AV118">
        <v>0</v>
      </c>
      <c r="AW118">
        <v>2</v>
      </c>
      <c r="AX118">
        <v>15622109</v>
      </c>
      <c r="AY118">
        <v>1</v>
      </c>
      <c r="AZ118">
        <v>0</v>
      </c>
      <c r="BA118">
        <v>113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B118">
        <v>0</v>
      </c>
    </row>
    <row r="119" spans="1:80" ht="12.75">
      <c r="A119">
        <f>ROW(Source!A180)</f>
        <v>180</v>
      </c>
      <c r="B119">
        <v>15622101</v>
      </c>
      <c r="C119">
        <v>15622098</v>
      </c>
      <c r="D119">
        <v>7231483</v>
      </c>
      <c r="E119">
        <v>1</v>
      </c>
      <c r="F119">
        <v>1</v>
      </c>
      <c r="G119">
        <v>7157832</v>
      </c>
      <c r="H119">
        <v>2</v>
      </c>
      <c r="I119" t="s">
        <v>412</v>
      </c>
      <c r="J119" t="s">
        <v>413</v>
      </c>
      <c r="K119" t="s">
        <v>414</v>
      </c>
      <c r="L119">
        <v>1368</v>
      </c>
      <c r="N119">
        <v>1011</v>
      </c>
      <c r="O119" t="s">
        <v>325</v>
      </c>
      <c r="P119" t="s">
        <v>325</v>
      </c>
      <c r="Q119">
        <v>1</v>
      </c>
      <c r="Y119">
        <v>2.1875</v>
      </c>
      <c r="AA119">
        <v>0</v>
      </c>
      <c r="AB119">
        <v>2.58</v>
      </c>
      <c r="AC119">
        <v>0.04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1.75</v>
      </c>
      <c r="AU119" t="s">
        <v>72</v>
      </c>
      <c r="AV119">
        <v>0</v>
      </c>
      <c r="AW119">
        <v>2</v>
      </c>
      <c r="AX119">
        <v>15622110</v>
      </c>
      <c r="AY119">
        <v>1</v>
      </c>
      <c r="AZ119">
        <v>0</v>
      </c>
      <c r="BA119">
        <v>114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B119">
        <v>0</v>
      </c>
    </row>
    <row r="120" spans="1:80" ht="12.75">
      <c r="A120">
        <f>ROW(Source!A180)</f>
        <v>180</v>
      </c>
      <c r="B120">
        <v>15622102</v>
      </c>
      <c r="C120">
        <v>15622098</v>
      </c>
      <c r="D120">
        <v>7230915</v>
      </c>
      <c r="E120">
        <v>1</v>
      </c>
      <c r="F120">
        <v>1</v>
      </c>
      <c r="G120">
        <v>7157832</v>
      </c>
      <c r="H120">
        <v>2</v>
      </c>
      <c r="I120" t="s">
        <v>415</v>
      </c>
      <c r="J120" t="s">
        <v>416</v>
      </c>
      <c r="K120" t="s">
        <v>417</v>
      </c>
      <c r="L120">
        <v>1368</v>
      </c>
      <c r="N120">
        <v>1011</v>
      </c>
      <c r="O120" t="s">
        <v>325</v>
      </c>
      <c r="P120" t="s">
        <v>325</v>
      </c>
      <c r="Q120">
        <v>1</v>
      </c>
      <c r="Y120">
        <v>11.35</v>
      </c>
      <c r="AA120">
        <v>0</v>
      </c>
      <c r="AB120">
        <v>8.05</v>
      </c>
      <c r="AC120">
        <v>0.42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9.08</v>
      </c>
      <c r="AU120" t="s">
        <v>72</v>
      </c>
      <c r="AV120">
        <v>0</v>
      </c>
      <c r="AW120">
        <v>2</v>
      </c>
      <c r="AX120">
        <v>15622111</v>
      </c>
      <c r="AY120">
        <v>1</v>
      </c>
      <c r="AZ120">
        <v>0</v>
      </c>
      <c r="BA120">
        <v>115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B120">
        <v>0</v>
      </c>
    </row>
    <row r="121" spans="1:80" ht="12.75">
      <c r="A121">
        <f>ROW(Source!A180)</f>
        <v>180</v>
      </c>
      <c r="B121">
        <v>15622107</v>
      </c>
      <c r="C121">
        <v>15622098</v>
      </c>
      <c r="D121">
        <v>7182707</v>
      </c>
      <c r="E121">
        <v>7157832</v>
      </c>
      <c r="F121">
        <v>1</v>
      </c>
      <c r="G121">
        <v>7157832</v>
      </c>
      <c r="H121">
        <v>3</v>
      </c>
      <c r="I121" t="s">
        <v>320</v>
      </c>
      <c r="K121" t="s">
        <v>326</v>
      </c>
      <c r="L121">
        <v>1344</v>
      </c>
      <c r="N121">
        <v>1008</v>
      </c>
      <c r="O121" t="s">
        <v>287</v>
      </c>
      <c r="P121" t="s">
        <v>287</v>
      </c>
      <c r="Q121">
        <v>1</v>
      </c>
      <c r="Y121">
        <v>39.48</v>
      </c>
      <c r="AA121">
        <v>1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39.48</v>
      </c>
      <c r="AV121">
        <v>0</v>
      </c>
      <c r="AW121">
        <v>2</v>
      </c>
      <c r="AX121">
        <v>15622116</v>
      </c>
      <c r="AY121">
        <v>1</v>
      </c>
      <c r="AZ121">
        <v>0</v>
      </c>
      <c r="BA121">
        <v>116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B121">
        <v>0</v>
      </c>
    </row>
    <row r="122" spans="1:80" ht="12.75">
      <c r="A122">
        <f>ROW(Source!A180)</f>
        <v>180</v>
      </c>
      <c r="B122">
        <v>15622104</v>
      </c>
      <c r="C122">
        <v>15622098</v>
      </c>
      <c r="D122">
        <v>7233230</v>
      </c>
      <c r="E122">
        <v>1</v>
      </c>
      <c r="F122">
        <v>1</v>
      </c>
      <c r="G122">
        <v>7157832</v>
      </c>
      <c r="H122">
        <v>3</v>
      </c>
      <c r="I122" t="s">
        <v>406</v>
      </c>
      <c r="J122" t="s">
        <v>407</v>
      </c>
      <c r="K122" t="s">
        <v>408</v>
      </c>
      <c r="L122">
        <v>1348</v>
      </c>
      <c r="N122">
        <v>1009</v>
      </c>
      <c r="O122" t="s">
        <v>28</v>
      </c>
      <c r="P122" t="s">
        <v>28</v>
      </c>
      <c r="Q122">
        <v>1000</v>
      </c>
      <c r="Y122">
        <v>0.0014</v>
      </c>
      <c r="AA122">
        <v>7191.81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0.0014</v>
      </c>
      <c r="AV122">
        <v>0</v>
      </c>
      <c r="AW122">
        <v>2</v>
      </c>
      <c r="AX122">
        <v>15622113</v>
      </c>
      <c r="AY122">
        <v>1</v>
      </c>
      <c r="AZ122">
        <v>0</v>
      </c>
      <c r="BA122">
        <v>117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B122">
        <v>0</v>
      </c>
    </row>
    <row r="123" spans="1:80" ht="12.75">
      <c r="A123">
        <f>ROW(Source!A180)</f>
        <v>180</v>
      </c>
      <c r="B123">
        <v>15622105</v>
      </c>
      <c r="C123">
        <v>15622098</v>
      </c>
      <c r="D123">
        <v>7231768</v>
      </c>
      <c r="E123">
        <v>1</v>
      </c>
      <c r="F123">
        <v>1</v>
      </c>
      <c r="G123">
        <v>7157832</v>
      </c>
      <c r="H123">
        <v>3</v>
      </c>
      <c r="I123" t="s">
        <v>418</v>
      </c>
      <c r="J123" t="s">
        <v>419</v>
      </c>
      <c r="K123" t="s">
        <v>420</v>
      </c>
      <c r="L123">
        <v>1348</v>
      </c>
      <c r="N123">
        <v>1009</v>
      </c>
      <c r="O123" t="s">
        <v>28</v>
      </c>
      <c r="P123" t="s">
        <v>28</v>
      </c>
      <c r="Q123">
        <v>1000</v>
      </c>
      <c r="Y123">
        <v>0.0033</v>
      </c>
      <c r="AA123">
        <v>17876.91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0.0033</v>
      </c>
      <c r="AV123">
        <v>0</v>
      </c>
      <c r="AW123">
        <v>2</v>
      </c>
      <c r="AX123">
        <v>15622114</v>
      </c>
      <c r="AY123">
        <v>1</v>
      </c>
      <c r="AZ123">
        <v>0</v>
      </c>
      <c r="BA123">
        <v>118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B123">
        <v>0</v>
      </c>
    </row>
    <row r="124" spans="1:80" ht="12.75">
      <c r="A124">
        <f>ROW(Source!A180)</f>
        <v>180</v>
      </c>
      <c r="B124">
        <v>15622106</v>
      </c>
      <c r="C124">
        <v>15622098</v>
      </c>
      <c r="D124">
        <v>7175598</v>
      </c>
      <c r="E124">
        <v>7157832</v>
      </c>
      <c r="F124">
        <v>1</v>
      </c>
      <c r="G124">
        <v>7157832</v>
      </c>
      <c r="H124">
        <v>3</v>
      </c>
      <c r="I124" t="s">
        <v>421</v>
      </c>
      <c r="K124" t="s">
        <v>422</v>
      </c>
      <c r="L124">
        <v>1348</v>
      </c>
      <c r="N124">
        <v>1009</v>
      </c>
      <c r="O124" t="s">
        <v>28</v>
      </c>
      <c r="P124" t="s">
        <v>28</v>
      </c>
      <c r="Q124">
        <v>1000</v>
      </c>
      <c r="Y124">
        <v>1</v>
      </c>
      <c r="AA124">
        <v>0</v>
      </c>
      <c r="AB124">
        <v>0</v>
      </c>
      <c r="AC124">
        <v>0</v>
      </c>
      <c r="AD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T124">
        <v>1</v>
      </c>
      <c r="AV124">
        <v>0</v>
      </c>
      <c r="AW124">
        <v>2</v>
      </c>
      <c r="AX124">
        <v>15622115</v>
      </c>
      <c r="AY124">
        <v>1</v>
      </c>
      <c r="AZ124">
        <v>0</v>
      </c>
      <c r="BA124">
        <v>119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B124">
        <v>0</v>
      </c>
    </row>
    <row r="125" spans="1:80" ht="12.75">
      <c r="A125">
        <f>ROW(Source!A181)</f>
        <v>181</v>
      </c>
      <c r="B125">
        <v>15622118</v>
      </c>
      <c r="C125">
        <v>15622117</v>
      </c>
      <c r="D125">
        <v>7157835</v>
      </c>
      <c r="E125">
        <v>7157832</v>
      </c>
      <c r="F125">
        <v>1</v>
      </c>
      <c r="G125">
        <v>7157832</v>
      </c>
      <c r="H125">
        <v>1</v>
      </c>
      <c r="I125" t="s">
        <v>282</v>
      </c>
      <c r="K125" t="s">
        <v>283</v>
      </c>
      <c r="L125">
        <v>1191</v>
      </c>
      <c r="N125">
        <v>1013</v>
      </c>
      <c r="O125" t="s">
        <v>284</v>
      </c>
      <c r="P125" t="s">
        <v>284</v>
      </c>
      <c r="Q125">
        <v>1</v>
      </c>
      <c r="Y125">
        <v>14.374999999999998</v>
      </c>
      <c r="AA125">
        <v>0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12.5</v>
      </c>
      <c r="AU125" t="s">
        <v>73</v>
      </c>
      <c r="AV125">
        <v>1</v>
      </c>
      <c r="AW125">
        <v>2</v>
      </c>
      <c r="AX125">
        <v>15622122</v>
      </c>
      <c r="AY125">
        <v>1</v>
      </c>
      <c r="AZ125">
        <v>0</v>
      </c>
      <c r="BA125">
        <v>120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B125">
        <v>0</v>
      </c>
    </row>
    <row r="126" spans="1:80" ht="12.75">
      <c r="A126">
        <f>ROW(Source!A181)</f>
        <v>181</v>
      </c>
      <c r="B126">
        <v>15622119</v>
      </c>
      <c r="C126">
        <v>15622117</v>
      </c>
      <c r="D126">
        <v>7159942</v>
      </c>
      <c r="E126">
        <v>7157832</v>
      </c>
      <c r="F126">
        <v>1</v>
      </c>
      <c r="G126">
        <v>7157832</v>
      </c>
      <c r="H126">
        <v>2</v>
      </c>
      <c r="I126" t="s">
        <v>285</v>
      </c>
      <c r="K126" t="s">
        <v>286</v>
      </c>
      <c r="L126">
        <v>1344</v>
      </c>
      <c r="N126">
        <v>1008</v>
      </c>
      <c r="O126" t="s">
        <v>287</v>
      </c>
      <c r="P126" t="s">
        <v>287</v>
      </c>
      <c r="Q126">
        <v>1</v>
      </c>
      <c r="Y126">
        <v>24.5</v>
      </c>
      <c r="AA126">
        <v>0</v>
      </c>
      <c r="AB126">
        <v>1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19.6</v>
      </c>
      <c r="AU126" t="s">
        <v>72</v>
      </c>
      <c r="AV126">
        <v>0</v>
      </c>
      <c r="AW126">
        <v>2</v>
      </c>
      <c r="AX126">
        <v>15622123</v>
      </c>
      <c r="AY126">
        <v>1</v>
      </c>
      <c r="AZ126">
        <v>0</v>
      </c>
      <c r="BA126">
        <v>121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B126">
        <v>0</v>
      </c>
    </row>
    <row r="127" spans="1:80" ht="12.75">
      <c r="A127">
        <f>ROW(Source!A181)</f>
        <v>181</v>
      </c>
      <c r="B127">
        <v>15622120</v>
      </c>
      <c r="C127">
        <v>15622117</v>
      </c>
      <c r="D127">
        <v>7171123</v>
      </c>
      <c r="E127">
        <v>7157832</v>
      </c>
      <c r="F127">
        <v>1</v>
      </c>
      <c r="G127">
        <v>7157832</v>
      </c>
      <c r="H127">
        <v>3</v>
      </c>
      <c r="I127" t="s">
        <v>423</v>
      </c>
      <c r="K127" t="s">
        <v>424</v>
      </c>
      <c r="L127">
        <v>1346</v>
      </c>
      <c r="N127">
        <v>1009</v>
      </c>
      <c r="O127" t="s">
        <v>356</v>
      </c>
      <c r="P127" t="s">
        <v>356</v>
      </c>
      <c r="Q127">
        <v>1</v>
      </c>
      <c r="Y127">
        <v>1.36356</v>
      </c>
      <c r="AA127">
        <v>16.7443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1.36356</v>
      </c>
      <c r="AV127">
        <v>0</v>
      </c>
      <c r="AW127">
        <v>2</v>
      </c>
      <c r="AX127">
        <v>15622124</v>
      </c>
      <c r="AY127">
        <v>1</v>
      </c>
      <c r="AZ127">
        <v>0</v>
      </c>
      <c r="BA127">
        <v>122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B127">
        <v>0</v>
      </c>
    </row>
    <row r="128" spans="1:80" ht="12.75">
      <c r="A128">
        <f>ROW(Source!A181)</f>
        <v>181</v>
      </c>
      <c r="B128">
        <v>15622121</v>
      </c>
      <c r="C128">
        <v>15622117</v>
      </c>
      <c r="D128">
        <v>9284377</v>
      </c>
      <c r="E128">
        <v>1</v>
      </c>
      <c r="F128">
        <v>1</v>
      </c>
      <c r="G128">
        <v>7157832</v>
      </c>
      <c r="H128">
        <v>3</v>
      </c>
      <c r="I128" t="s">
        <v>258</v>
      </c>
      <c r="J128" t="s">
        <v>260</v>
      </c>
      <c r="K128" t="s">
        <v>259</v>
      </c>
      <c r="L128">
        <v>1301</v>
      </c>
      <c r="N128">
        <v>1003</v>
      </c>
      <c r="O128" t="s">
        <v>37</v>
      </c>
      <c r="P128" t="s">
        <v>37</v>
      </c>
      <c r="Q128">
        <v>1</v>
      </c>
      <c r="Y128">
        <v>105</v>
      </c>
      <c r="AA128">
        <v>17.19</v>
      </c>
      <c r="AB128">
        <v>0</v>
      </c>
      <c r="AC128">
        <v>0</v>
      </c>
      <c r="AD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T128">
        <v>105</v>
      </c>
      <c r="AV128">
        <v>0</v>
      </c>
      <c r="AW128">
        <v>1</v>
      </c>
      <c r="AX128">
        <v>-1</v>
      </c>
      <c r="AY128">
        <v>0</v>
      </c>
      <c r="AZ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B128">
        <v>0</v>
      </c>
    </row>
    <row r="129" spans="1:80" ht="12.75">
      <c r="A129">
        <f>ROW(Source!A204)</f>
        <v>204</v>
      </c>
      <c r="B129">
        <v>15622128</v>
      </c>
      <c r="C129">
        <v>15622127</v>
      </c>
      <c r="D129">
        <v>7157835</v>
      </c>
      <c r="E129">
        <v>7157832</v>
      </c>
      <c r="F129">
        <v>1</v>
      </c>
      <c r="G129">
        <v>7157832</v>
      </c>
      <c r="H129">
        <v>1</v>
      </c>
      <c r="I129" t="s">
        <v>282</v>
      </c>
      <c r="K129" t="s">
        <v>283</v>
      </c>
      <c r="L129">
        <v>1191</v>
      </c>
      <c r="N129">
        <v>1013</v>
      </c>
      <c r="O129" t="s">
        <v>284</v>
      </c>
      <c r="P129" t="s">
        <v>284</v>
      </c>
      <c r="Q129">
        <v>1</v>
      </c>
      <c r="Y129">
        <v>1.02</v>
      </c>
      <c r="AA129">
        <v>0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1.02</v>
      </c>
      <c r="AV129">
        <v>1</v>
      </c>
      <c r="AW129">
        <v>2</v>
      </c>
      <c r="AX129">
        <v>15622129</v>
      </c>
      <c r="AY129">
        <v>1</v>
      </c>
      <c r="AZ129">
        <v>0</v>
      </c>
      <c r="BA129">
        <v>124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B12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15621835</v>
      </c>
      <c r="C1">
        <v>15621825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282</v>
      </c>
      <c r="K1" t="s">
        <v>283</v>
      </c>
      <c r="L1">
        <v>1191</v>
      </c>
      <c r="N1">
        <v>1013</v>
      </c>
      <c r="O1" t="s">
        <v>284</v>
      </c>
      <c r="P1" t="s">
        <v>284</v>
      </c>
      <c r="Q1">
        <v>1</v>
      </c>
      <c r="X1">
        <v>34.1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34.1</v>
      </c>
      <c r="AH1">
        <v>2</v>
      </c>
      <c r="AI1">
        <v>15621826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15621836</v>
      </c>
      <c r="C2">
        <v>15621825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285</v>
      </c>
      <c r="K2" t="s">
        <v>286</v>
      </c>
      <c r="L2">
        <v>1344</v>
      </c>
      <c r="N2">
        <v>1008</v>
      </c>
      <c r="O2" t="s">
        <v>287</v>
      </c>
      <c r="P2" t="s">
        <v>287</v>
      </c>
      <c r="Q2">
        <v>1</v>
      </c>
      <c r="X2">
        <v>4.47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  <c r="AG2">
        <v>4.47</v>
      </c>
      <c r="AH2">
        <v>2</v>
      </c>
      <c r="AI2">
        <v>15621827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15621837</v>
      </c>
      <c r="C3">
        <v>15621825</v>
      </c>
      <c r="D3">
        <v>7231827</v>
      </c>
      <c r="E3">
        <v>1</v>
      </c>
      <c r="F3">
        <v>1</v>
      </c>
      <c r="G3">
        <v>7157832</v>
      </c>
      <c r="H3">
        <v>3</v>
      </c>
      <c r="I3" t="s">
        <v>288</v>
      </c>
      <c r="J3" t="s">
        <v>289</v>
      </c>
      <c r="K3" t="s">
        <v>290</v>
      </c>
      <c r="L3">
        <v>1339</v>
      </c>
      <c r="N3">
        <v>1007</v>
      </c>
      <c r="O3" t="s">
        <v>102</v>
      </c>
      <c r="P3" t="s">
        <v>102</v>
      </c>
      <c r="Q3">
        <v>1</v>
      </c>
      <c r="X3">
        <v>0.24</v>
      </c>
      <c r="Y3">
        <v>7.07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0.24</v>
      </c>
      <c r="AH3">
        <v>2</v>
      </c>
      <c r="AI3">
        <v>15621828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15621838</v>
      </c>
      <c r="C4">
        <v>15621825</v>
      </c>
      <c r="D4">
        <v>7233129</v>
      </c>
      <c r="E4">
        <v>1</v>
      </c>
      <c r="F4">
        <v>1</v>
      </c>
      <c r="G4">
        <v>7157832</v>
      </c>
      <c r="H4">
        <v>3</v>
      </c>
      <c r="I4" t="s">
        <v>291</v>
      </c>
      <c r="J4" t="s">
        <v>292</v>
      </c>
      <c r="K4" t="s">
        <v>293</v>
      </c>
      <c r="L4">
        <v>1327</v>
      </c>
      <c r="N4">
        <v>1005</v>
      </c>
      <c r="O4" t="s">
        <v>91</v>
      </c>
      <c r="P4" t="s">
        <v>91</v>
      </c>
      <c r="Q4">
        <v>1</v>
      </c>
      <c r="X4">
        <v>1.6</v>
      </c>
      <c r="Y4">
        <v>104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1.6</v>
      </c>
      <c r="AH4">
        <v>2</v>
      </c>
      <c r="AI4">
        <v>15621829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15621839</v>
      </c>
      <c r="C5">
        <v>15621825</v>
      </c>
      <c r="D5">
        <v>7232109</v>
      </c>
      <c r="E5">
        <v>1</v>
      </c>
      <c r="F5">
        <v>1</v>
      </c>
      <c r="G5">
        <v>7157832</v>
      </c>
      <c r="H5">
        <v>3</v>
      </c>
      <c r="I5" t="s">
        <v>294</v>
      </c>
      <c r="J5" t="s">
        <v>295</v>
      </c>
      <c r="K5" t="s">
        <v>296</v>
      </c>
      <c r="L5">
        <v>1348</v>
      </c>
      <c r="N5">
        <v>1009</v>
      </c>
      <c r="O5" t="s">
        <v>28</v>
      </c>
      <c r="P5" t="s">
        <v>28</v>
      </c>
      <c r="Q5">
        <v>1000</v>
      </c>
      <c r="X5">
        <v>0.00243</v>
      </c>
      <c r="Y5">
        <v>12237.68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0.00243</v>
      </c>
      <c r="AH5">
        <v>2</v>
      </c>
      <c r="AI5">
        <v>15621830</v>
      </c>
      <c r="AJ5">
        <v>6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15621840</v>
      </c>
      <c r="C6">
        <v>15621825</v>
      </c>
      <c r="D6">
        <v>7232360</v>
      </c>
      <c r="E6">
        <v>1</v>
      </c>
      <c r="F6">
        <v>1</v>
      </c>
      <c r="G6">
        <v>7157832</v>
      </c>
      <c r="H6">
        <v>3</v>
      </c>
      <c r="I6" t="s">
        <v>297</v>
      </c>
      <c r="J6" t="s">
        <v>298</v>
      </c>
      <c r="K6" t="s">
        <v>299</v>
      </c>
      <c r="L6">
        <v>1348</v>
      </c>
      <c r="N6">
        <v>1009</v>
      </c>
      <c r="O6" t="s">
        <v>28</v>
      </c>
      <c r="P6" t="s">
        <v>28</v>
      </c>
      <c r="Q6">
        <v>1000</v>
      </c>
      <c r="X6">
        <v>0.012</v>
      </c>
      <c r="Y6">
        <v>545.21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0.012</v>
      </c>
      <c r="AH6">
        <v>2</v>
      </c>
      <c r="AI6">
        <v>15621831</v>
      </c>
      <c r="AJ6">
        <v>8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15621841</v>
      </c>
      <c r="C7">
        <v>15621825</v>
      </c>
      <c r="D7">
        <v>7232367</v>
      </c>
      <c r="E7">
        <v>1</v>
      </c>
      <c r="F7">
        <v>1</v>
      </c>
      <c r="G7">
        <v>7157832</v>
      </c>
      <c r="H7">
        <v>3</v>
      </c>
      <c r="I7" t="s">
        <v>300</v>
      </c>
      <c r="J7" t="s">
        <v>301</v>
      </c>
      <c r="K7" t="s">
        <v>302</v>
      </c>
      <c r="L7">
        <v>1348</v>
      </c>
      <c r="N7">
        <v>1009</v>
      </c>
      <c r="O7" t="s">
        <v>28</v>
      </c>
      <c r="P7" t="s">
        <v>28</v>
      </c>
      <c r="Q7">
        <v>1000</v>
      </c>
      <c r="X7">
        <v>0.00064</v>
      </c>
      <c r="Y7">
        <v>12705.7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0.00064</v>
      </c>
      <c r="AH7">
        <v>2</v>
      </c>
      <c r="AI7">
        <v>15621832</v>
      </c>
      <c r="AJ7">
        <v>9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15621842</v>
      </c>
      <c r="C8">
        <v>15621825</v>
      </c>
      <c r="D8">
        <v>7164016</v>
      </c>
      <c r="E8">
        <v>7157832</v>
      </c>
      <c r="F8">
        <v>1</v>
      </c>
      <c r="G8">
        <v>7157832</v>
      </c>
      <c r="H8">
        <v>3</v>
      </c>
      <c r="I8" t="s">
        <v>425</v>
      </c>
      <c r="K8" t="s">
        <v>426</v>
      </c>
      <c r="L8">
        <v>1348</v>
      </c>
      <c r="N8">
        <v>1009</v>
      </c>
      <c r="O8" t="s">
        <v>28</v>
      </c>
      <c r="P8" t="s">
        <v>28</v>
      </c>
      <c r="Q8">
        <v>1000</v>
      </c>
      <c r="X8">
        <v>0.068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0.068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15621843</v>
      </c>
      <c r="C9">
        <v>15621825</v>
      </c>
      <c r="D9">
        <v>7164326</v>
      </c>
      <c r="E9">
        <v>7157832</v>
      </c>
      <c r="F9">
        <v>1</v>
      </c>
      <c r="G9">
        <v>7157832</v>
      </c>
      <c r="H9">
        <v>3</v>
      </c>
      <c r="I9" t="s">
        <v>427</v>
      </c>
      <c r="K9" t="s">
        <v>428</v>
      </c>
      <c r="L9">
        <v>1348</v>
      </c>
      <c r="N9">
        <v>1009</v>
      </c>
      <c r="O9" t="s">
        <v>28</v>
      </c>
      <c r="P9" t="s">
        <v>28</v>
      </c>
      <c r="Q9">
        <v>1000</v>
      </c>
      <c r="X9">
        <v>0.067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G9">
        <v>0.067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ROW(Source!A31)</f>
        <v>31</v>
      </c>
      <c r="B10">
        <v>15621851</v>
      </c>
      <c r="C10">
        <v>15621846</v>
      </c>
      <c r="D10">
        <v>7157835</v>
      </c>
      <c r="E10">
        <v>7157832</v>
      </c>
      <c r="F10">
        <v>1</v>
      </c>
      <c r="G10">
        <v>7157832</v>
      </c>
      <c r="H10">
        <v>1</v>
      </c>
      <c r="I10" t="s">
        <v>282</v>
      </c>
      <c r="K10" t="s">
        <v>283</v>
      </c>
      <c r="L10">
        <v>1191</v>
      </c>
      <c r="N10">
        <v>1013</v>
      </c>
      <c r="O10" t="s">
        <v>284</v>
      </c>
      <c r="P10" t="s">
        <v>284</v>
      </c>
      <c r="Q10">
        <v>1</v>
      </c>
      <c r="X10">
        <v>0.23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G10">
        <v>0.23</v>
      </c>
      <c r="AH10">
        <v>2</v>
      </c>
      <c r="AI10">
        <v>15621847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ROW(Source!A31)</f>
        <v>31</v>
      </c>
      <c r="B11">
        <v>15621852</v>
      </c>
      <c r="C11">
        <v>15621846</v>
      </c>
      <c r="D11">
        <v>7231857</v>
      </c>
      <c r="E11">
        <v>1</v>
      </c>
      <c r="F11">
        <v>1</v>
      </c>
      <c r="G11">
        <v>7157832</v>
      </c>
      <c r="H11">
        <v>3</v>
      </c>
      <c r="I11" t="s">
        <v>303</v>
      </c>
      <c r="J11" t="s">
        <v>304</v>
      </c>
      <c r="K11" t="s">
        <v>305</v>
      </c>
      <c r="L11">
        <v>1348</v>
      </c>
      <c r="N11">
        <v>1009</v>
      </c>
      <c r="O11" t="s">
        <v>28</v>
      </c>
      <c r="P11" t="s">
        <v>28</v>
      </c>
      <c r="Q11">
        <v>1000</v>
      </c>
      <c r="X11">
        <v>7E-05</v>
      </c>
      <c r="Y11">
        <v>1227.38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7E-05</v>
      </c>
      <c r="AH11">
        <v>2</v>
      </c>
      <c r="AI11">
        <v>15621848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ROW(Source!A31)</f>
        <v>31</v>
      </c>
      <c r="B12">
        <v>15621854</v>
      </c>
      <c r="C12">
        <v>15621846</v>
      </c>
      <c r="D12">
        <v>7182375</v>
      </c>
      <c r="E12">
        <v>7157832</v>
      </c>
      <c r="F12">
        <v>1</v>
      </c>
      <c r="G12">
        <v>7157832</v>
      </c>
      <c r="H12">
        <v>3</v>
      </c>
      <c r="I12" t="s">
        <v>306</v>
      </c>
      <c r="K12" t="s">
        <v>307</v>
      </c>
      <c r="L12">
        <v>1348</v>
      </c>
      <c r="N12">
        <v>1009</v>
      </c>
      <c r="O12" t="s">
        <v>28</v>
      </c>
      <c r="P12" t="s">
        <v>28</v>
      </c>
      <c r="Q12">
        <v>1000</v>
      </c>
      <c r="X12">
        <v>0.0001</v>
      </c>
      <c r="Y12">
        <v>9859.9997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0.0001</v>
      </c>
      <c r="AH12">
        <v>2</v>
      </c>
      <c r="AI12">
        <v>15621850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ROW(Source!A31)</f>
        <v>31</v>
      </c>
      <c r="B13">
        <v>15621853</v>
      </c>
      <c r="C13">
        <v>15621846</v>
      </c>
      <c r="D13">
        <v>7234964</v>
      </c>
      <c r="E13">
        <v>1</v>
      </c>
      <c r="F13">
        <v>1</v>
      </c>
      <c r="G13">
        <v>7157832</v>
      </c>
      <c r="H13">
        <v>3</v>
      </c>
      <c r="I13" t="s">
        <v>308</v>
      </c>
      <c r="J13" t="s">
        <v>309</v>
      </c>
      <c r="K13" t="s">
        <v>310</v>
      </c>
      <c r="L13">
        <v>1339</v>
      </c>
      <c r="N13">
        <v>1007</v>
      </c>
      <c r="O13" t="s">
        <v>102</v>
      </c>
      <c r="P13" t="s">
        <v>102</v>
      </c>
      <c r="Q13">
        <v>1</v>
      </c>
      <c r="X13">
        <v>0.0015</v>
      </c>
      <c r="Y13">
        <v>451.14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0.0015</v>
      </c>
      <c r="AH13">
        <v>2</v>
      </c>
      <c r="AI13">
        <v>15621849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ROW(Source!A53)</f>
        <v>53</v>
      </c>
      <c r="B14">
        <v>15621860</v>
      </c>
      <c r="C14">
        <v>15621855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282</v>
      </c>
      <c r="K14" t="s">
        <v>283</v>
      </c>
      <c r="L14">
        <v>1191</v>
      </c>
      <c r="N14">
        <v>1013</v>
      </c>
      <c r="O14" t="s">
        <v>284</v>
      </c>
      <c r="P14" t="s">
        <v>284</v>
      </c>
      <c r="Q14">
        <v>1</v>
      </c>
      <c r="X14">
        <v>30.7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73</v>
      </c>
      <c r="AG14">
        <v>35.305</v>
      </c>
      <c r="AH14">
        <v>2</v>
      </c>
      <c r="AI14">
        <v>15621856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ROW(Source!A53)</f>
        <v>53</v>
      </c>
      <c r="B15">
        <v>15621861</v>
      </c>
      <c r="C15">
        <v>15621855</v>
      </c>
      <c r="D15">
        <v>7159942</v>
      </c>
      <c r="E15">
        <v>7157832</v>
      </c>
      <c r="F15">
        <v>1</v>
      </c>
      <c r="G15">
        <v>7157832</v>
      </c>
      <c r="H15">
        <v>2</v>
      </c>
      <c r="I15" t="s">
        <v>285</v>
      </c>
      <c r="K15" t="s">
        <v>286</v>
      </c>
      <c r="L15">
        <v>1344</v>
      </c>
      <c r="N15">
        <v>1008</v>
      </c>
      <c r="O15" t="s">
        <v>287</v>
      </c>
      <c r="P15" t="s">
        <v>287</v>
      </c>
      <c r="Q15">
        <v>1</v>
      </c>
      <c r="X15">
        <v>2.98</v>
      </c>
      <c r="Y15">
        <v>0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72</v>
      </c>
      <c r="AG15">
        <v>3.725</v>
      </c>
      <c r="AH15">
        <v>2</v>
      </c>
      <c r="AI15">
        <v>15621857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ROW(Source!A53)</f>
        <v>53</v>
      </c>
      <c r="B16">
        <v>15621862</v>
      </c>
      <c r="C16">
        <v>15621855</v>
      </c>
      <c r="D16">
        <v>7232703</v>
      </c>
      <c r="E16">
        <v>1</v>
      </c>
      <c r="F16">
        <v>1</v>
      </c>
      <c r="G16">
        <v>7157832</v>
      </c>
      <c r="H16">
        <v>3</v>
      </c>
      <c r="I16" t="s">
        <v>311</v>
      </c>
      <c r="J16" t="s">
        <v>312</v>
      </c>
      <c r="K16" t="s">
        <v>313</v>
      </c>
      <c r="L16">
        <v>1327</v>
      </c>
      <c r="N16">
        <v>1005</v>
      </c>
      <c r="O16" t="s">
        <v>91</v>
      </c>
      <c r="P16" t="s">
        <v>91</v>
      </c>
      <c r="Q16">
        <v>1</v>
      </c>
      <c r="X16">
        <v>108</v>
      </c>
      <c r="Y16">
        <v>33.56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108</v>
      </c>
      <c r="AH16">
        <v>2</v>
      </c>
      <c r="AI16">
        <v>15621858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ROW(Source!A53)</f>
        <v>53</v>
      </c>
      <c r="B17">
        <v>15621863</v>
      </c>
      <c r="C17">
        <v>15621855</v>
      </c>
      <c r="D17">
        <v>7231842</v>
      </c>
      <c r="E17">
        <v>1</v>
      </c>
      <c r="F17">
        <v>1</v>
      </c>
      <c r="G17">
        <v>7157832</v>
      </c>
      <c r="H17">
        <v>3</v>
      </c>
      <c r="I17" t="s">
        <v>314</v>
      </c>
      <c r="J17" t="s">
        <v>315</v>
      </c>
      <c r="K17" t="s">
        <v>316</v>
      </c>
      <c r="L17">
        <v>1348</v>
      </c>
      <c r="N17">
        <v>1009</v>
      </c>
      <c r="O17" t="s">
        <v>28</v>
      </c>
      <c r="P17" t="s">
        <v>28</v>
      </c>
      <c r="Q17">
        <v>1000</v>
      </c>
      <c r="X17">
        <v>0.0003</v>
      </c>
      <c r="Y17">
        <v>6061.55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0.0003</v>
      </c>
      <c r="AH17">
        <v>2</v>
      </c>
      <c r="AI17">
        <v>15621859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ROW(Source!A54)</f>
        <v>54</v>
      </c>
      <c r="B18">
        <v>15621874</v>
      </c>
      <c r="C18">
        <v>15621864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282</v>
      </c>
      <c r="K18" t="s">
        <v>283</v>
      </c>
      <c r="L18">
        <v>1191</v>
      </c>
      <c r="N18">
        <v>1013</v>
      </c>
      <c r="O18" t="s">
        <v>284</v>
      </c>
      <c r="P18" t="s">
        <v>284</v>
      </c>
      <c r="Q18">
        <v>1</v>
      </c>
      <c r="X18">
        <v>26.3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G18">
        <v>26.3</v>
      </c>
      <c r="AH18">
        <v>2</v>
      </c>
      <c r="AI18">
        <v>15621865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ROW(Source!A54)</f>
        <v>54</v>
      </c>
      <c r="B19">
        <v>15621875</v>
      </c>
      <c r="C19">
        <v>15621864</v>
      </c>
      <c r="D19">
        <v>7159942</v>
      </c>
      <c r="E19">
        <v>7157832</v>
      </c>
      <c r="F19">
        <v>1</v>
      </c>
      <c r="G19">
        <v>7157832</v>
      </c>
      <c r="H19">
        <v>2</v>
      </c>
      <c r="I19" t="s">
        <v>285</v>
      </c>
      <c r="K19" t="s">
        <v>286</v>
      </c>
      <c r="L19">
        <v>1344</v>
      </c>
      <c r="N19">
        <v>1008</v>
      </c>
      <c r="O19" t="s">
        <v>287</v>
      </c>
      <c r="P19" t="s">
        <v>287</v>
      </c>
      <c r="Q19">
        <v>1</v>
      </c>
      <c r="X19">
        <v>4.47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4.47</v>
      </c>
      <c r="AH19">
        <v>2</v>
      </c>
      <c r="AI19">
        <v>15621866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ROW(Source!A54)</f>
        <v>54</v>
      </c>
      <c r="B20">
        <v>15621876</v>
      </c>
      <c r="C20">
        <v>15621864</v>
      </c>
      <c r="D20">
        <v>7231827</v>
      </c>
      <c r="E20">
        <v>1</v>
      </c>
      <c r="F20">
        <v>1</v>
      </c>
      <c r="G20">
        <v>7157832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102</v>
      </c>
      <c r="P20" t="s">
        <v>102</v>
      </c>
      <c r="Q20">
        <v>1</v>
      </c>
      <c r="X20">
        <v>0.24</v>
      </c>
      <c r="Y20">
        <v>7.07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0.24</v>
      </c>
      <c r="AH20">
        <v>2</v>
      </c>
      <c r="AI20">
        <v>15621867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ROW(Source!A54)</f>
        <v>54</v>
      </c>
      <c r="B21">
        <v>15621877</v>
      </c>
      <c r="C21">
        <v>15621864</v>
      </c>
      <c r="D21">
        <v>7233129</v>
      </c>
      <c r="E21">
        <v>1</v>
      </c>
      <c r="F21">
        <v>1</v>
      </c>
      <c r="G21">
        <v>7157832</v>
      </c>
      <c r="H21">
        <v>3</v>
      </c>
      <c r="I21" t="s">
        <v>291</v>
      </c>
      <c r="J21" t="s">
        <v>292</v>
      </c>
      <c r="K21" t="s">
        <v>293</v>
      </c>
      <c r="L21">
        <v>1327</v>
      </c>
      <c r="N21">
        <v>1005</v>
      </c>
      <c r="O21" t="s">
        <v>91</v>
      </c>
      <c r="P21" t="s">
        <v>91</v>
      </c>
      <c r="Q21">
        <v>1</v>
      </c>
      <c r="X21">
        <v>0.8</v>
      </c>
      <c r="Y21">
        <v>104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0.8</v>
      </c>
      <c r="AH21">
        <v>2</v>
      </c>
      <c r="AI21">
        <v>15621868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ROW(Source!A54)</f>
        <v>54</v>
      </c>
      <c r="B22">
        <v>15621878</v>
      </c>
      <c r="C22">
        <v>15621864</v>
      </c>
      <c r="D22">
        <v>7232109</v>
      </c>
      <c r="E22">
        <v>1</v>
      </c>
      <c r="F22">
        <v>1</v>
      </c>
      <c r="G22">
        <v>7157832</v>
      </c>
      <c r="H22">
        <v>3</v>
      </c>
      <c r="I22" t="s">
        <v>294</v>
      </c>
      <c r="J22" t="s">
        <v>295</v>
      </c>
      <c r="K22" t="s">
        <v>296</v>
      </c>
      <c r="L22">
        <v>1348</v>
      </c>
      <c r="N22">
        <v>1009</v>
      </c>
      <c r="O22" t="s">
        <v>28</v>
      </c>
      <c r="P22" t="s">
        <v>28</v>
      </c>
      <c r="Q22">
        <v>1000</v>
      </c>
      <c r="X22">
        <v>0.00243</v>
      </c>
      <c r="Y22">
        <v>12237.68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0.00243</v>
      </c>
      <c r="AH22">
        <v>2</v>
      </c>
      <c r="AI22">
        <v>15621869</v>
      </c>
      <c r="AJ22">
        <v>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ROW(Source!A54)</f>
        <v>54</v>
      </c>
      <c r="B23">
        <v>15621879</v>
      </c>
      <c r="C23">
        <v>15621864</v>
      </c>
      <c r="D23">
        <v>7232360</v>
      </c>
      <c r="E23">
        <v>1</v>
      </c>
      <c r="F23">
        <v>1</v>
      </c>
      <c r="G23">
        <v>7157832</v>
      </c>
      <c r="H23">
        <v>3</v>
      </c>
      <c r="I23" t="s">
        <v>297</v>
      </c>
      <c r="J23" t="s">
        <v>298</v>
      </c>
      <c r="K23" t="s">
        <v>299</v>
      </c>
      <c r="L23">
        <v>1348</v>
      </c>
      <c r="N23">
        <v>1009</v>
      </c>
      <c r="O23" t="s">
        <v>28</v>
      </c>
      <c r="P23" t="s">
        <v>28</v>
      </c>
      <c r="Q23">
        <v>1000</v>
      </c>
      <c r="X23">
        <v>0.012</v>
      </c>
      <c r="Y23">
        <v>545.21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0.012</v>
      </c>
      <c r="AH23">
        <v>2</v>
      </c>
      <c r="AI23">
        <v>15621870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ROW(Source!A54)</f>
        <v>54</v>
      </c>
      <c r="B24">
        <v>15621880</v>
      </c>
      <c r="C24">
        <v>15621864</v>
      </c>
      <c r="D24">
        <v>7232367</v>
      </c>
      <c r="E24">
        <v>1</v>
      </c>
      <c r="F24">
        <v>1</v>
      </c>
      <c r="G24">
        <v>7157832</v>
      </c>
      <c r="H24">
        <v>3</v>
      </c>
      <c r="I24" t="s">
        <v>300</v>
      </c>
      <c r="J24" t="s">
        <v>301</v>
      </c>
      <c r="K24" t="s">
        <v>302</v>
      </c>
      <c r="L24">
        <v>1348</v>
      </c>
      <c r="N24">
        <v>1009</v>
      </c>
      <c r="O24" t="s">
        <v>28</v>
      </c>
      <c r="P24" t="s">
        <v>28</v>
      </c>
      <c r="Q24">
        <v>1000</v>
      </c>
      <c r="X24">
        <v>0.00064</v>
      </c>
      <c r="Y24">
        <v>12705.7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0.00064</v>
      </c>
      <c r="AH24">
        <v>2</v>
      </c>
      <c r="AI24">
        <v>15621871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ROW(Source!A54)</f>
        <v>54</v>
      </c>
      <c r="B25">
        <v>15621881</v>
      </c>
      <c r="C25">
        <v>15621864</v>
      </c>
      <c r="D25">
        <v>7164016</v>
      </c>
      <c r="E25">
        <v>7157832</v>
      </c>
      <c r="F25">
        <v>1</v>
      </c>
      <c r="G25">
        <v>7157832</v>
      </c>
      <c r="H25">
        <v>3</v>
      </c>
      <c r="I25" t="s">
        <v>425</v>
      </c>
      <c r="K25" t="s">
        <v>426</v>
      </c>
      <c r="L25">
        <v>1348</v>
      </c>
      <c r="N25">
        <v>1009</v>
      </c>
      <c r="O25" t="s">
        <v>28</v>
      </c>
      <c r="P25" t="s">
        <v>28</v>
      </c>
      <c r="Q25">
        <v>1000</v>
      </c>
      <c r="X25">
        <v>0.064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0.064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ROW(Source!A54)</f>
        <v>54</v>
      </c>
      <c r="B26">
        <v>15621882</v>
      </c>
      <c r="C26">
        <v>15621864</v>
      </c>
      <c r="D26">
        <v>7164326</v>
      </c>
      <c r="E26">
        <v>7157832</v>
      </c>
      <c r="F26">
        <v>1</v>
      </c>
      <c r="G26">
        <v>7157832</v>
      </c>
      <c r="H26">
        <v>3</v>
      </c>
      <c r="I26" t="s">
        <v>427</v>
      </c>
      <c r="K26" t="s">
        <v>428</v>
      </c>
      <c r="L26">
        <v>1348</v>
      </c>
      <c r="N26">
        <v>1009</v>
      </c>
      <c r="O26" t="s">
        <v>28</v>
      </c>
      <c r="P26" t="s">
        <v>28</v>
      </c>
      <c r="Q26">
        <v>1000</v>
      </c>
      <c r="X26">
        <v>0.067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G26">
        <v>0.067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ROW(Source!A57)</f>
        <v>57</v>
      </c>
      <c r="B27">
        <v>15621889</v>
      </c>
      <c r="C27">
        <v>15621885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282</v>
      </c>
      <c r="K27" t="s">
        <v>283</v>
      </c>
      <c r="L27">
        <v>1191</v>
      </c>
      <c r="N27">
        <v>1013</v>
      </c>
      <c r="O27" t="s">
        <v>284</v>
      </c>
      <c r="P27" t="s">
        <v>284</v>
      </c>
      <c r="Q27">
        <v>1</v>
      </c>
      <c r="X27">
        <v>15.7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73</v>
      </c>
      <c r="AG27">
        <v>18.054999999999996</v>
      </c>
      <c r="AH27">
        <v>2</v>
      </c>
      <c r="AI27">
        <v>15621886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ROW(Source!A57)</f>
        <v>57</v>
      </c>
      <c r="B28">
        <v>15621890</v>
      </c>
      <c r="C28">
        <v>15621885</v>
      </c>
      <c r="D28">
        <v>7231889</v>
      </c>
      <c r="E28">
        <v>1</v>
      </c>
      <c r="F28">
        <v>1</v>
      </c>
      <c r="G28">
        <v>7157832</v>
      </c>
      <c r="H28">
        <v>3</v>
      </c>
      <c r="I28" t="s">
        <v>317</v>
      </c>
      <c r="J28" t="s">
        <v>318</v>
      </c>
      <c r="K28" t="s">
        <v>319</v>
      </c>
      <c r="L28">
        <v>1348</v>
      </c>
      <c r="N28">
        <v>1009</v>
      </c>
      <c r="O28" t="s">
        <v>28</v>
      </c>
      <c r="P28" t="s">
        <v>28</v>
      </c>
      <c r="Q28">
        <v>1000</v>
      </c>
      <c r="X28">
        <v>0.024</v>
      </c>
      <c r="Y28">
        <v>39052.85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0.024</v>
      </c>
      <c r="AH28">
        <v>2</v>
      </c>
      <c r="AI28">
        <v>15621887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ROW(Source!A57)</f>
        <v>57</v>
      </c>
      <c r="B29">
        <v>15621891</v>
      </c>
      <c r="C29">
        <v>15621885</v>
      </c>
      <c r="D29">
        <v>7182382</v>
      </c>
      <c r="E29">
        <v>7157832</v>
      </c>
      <c r="F29">
        <v>1</v>
      </c>
      <c r="G29">
        <v>7157832</v>
      </c>
      <c r="H29">
        <v>3</v>
      </c>
      <c r="I29" t="s">
        <v>429</v>
      </c>
      <c r="K29" t="s">
        <v>430</v>
      </c>
      <c r="L29">
        <v>1327</v>
      </c>
      <c r="N29">
        <v>1005</v>
      </c>
      <c r="O29" t="s">
        <v>91</v>
      </c>
      <c r="P29" t="s">
        <v>91</v>
      </c>
      <c r="Q29">
        <v>1</v>
      </c>
      <c r="X29">
        <v>105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G29">
        <v>105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ROW(Source!A59)</f>
        <v>59</v>
      </c>
      <c r="B30">
        <v>15621897</v>
      </c>
      <c r="C30">
        <v>15621893</v>
      </c>
      <c r="D30">
        <v>7157835</v>
      </c>
      <c r="E30">
        <v>7157832</v>
      </c>
      <c r="F30">
        <v>1</v>
      </c>
      <c r="G30">
        <v>7157832</v>
      </c>
      <c r="H30">
        <v>1</v>
      </c>
      <c r="I30" t="s">
        <v>282</v>
      </c>
      <c r="K30" t="s">
        <v>283</v>
      </c>
      <c r="L30">
        <v>1191</v>
      </c>
      <c r="N30">
        <v>1013</v>
      </c>
      <c r="O30" t="s">
        <v>284</v>
      </c>
      <c r="P30" t="s">
        <v>284</v>
      </c>
      <c r="Q30">
        <v>1</v>
      </c>
      <c r="X30">
        <v>205.6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G30">
        <v>205.6</v>
      </c>
      <c r="AH30">
        <v>2</v>
      </c>
      <c r="AI30">
        <v>15621894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ROW(Source!A59)</f>
        <v>59</v>
      </c>
      <c r="B31">
        <v>15621899</v>
      </c>
      <c r="C31">
        <v>15621893</v>
      </c>
      <c r="D31">
        <v>7182702</v>
      </c>
      <c r="E31">
        <v>7157832</v>
      </c>
      <c r="F31">
        <v>1</v>
      </c>
      <c r="G31">
        <v>7157832</v>
      </c>
      <c r="H31">
        <v>3</v>
      </c>
      <c r="I31" t="s">
        <v>320</v>
      </c>
      <c r="K31" t="s">
        <v>321</v>
      </c>
      <c r="L31">
        <v>1348</v>
      </c>
      <c r="N31">
        <v>1009</v>
      </c>
      <c r="O31" t="s">
        <v>28</v>
      </c>
      <c r="P31" t="s">
        <v>28</v>
      </c>
      <c r="Q31">
        <v>1000</v>
      </c>
      <c r="X31">
        <v>3.38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3.38</v>
      </c>
      <c r="AH31">
        <v>2</v>
      </c>
      <c r="AI31">
        <v>15621895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ROW(Source!A59)</f>
        <v>59</v>
      </c>
      <c r="B32">
        <v>15621898</v>
      </c>
      <c r="C32">
        <v>15621893</v>
      </c>
      <c r="D32">
        <v>7178753</v>
      </c>
      <c r="E32">
        <v>7157832</v>
      </c>
      <c r="F32">
        <v>1</v>
      </c>
      <c r="G32">
        <v>7157832</v>
      </c>
      <c r="H32">
        <v>3</v>
      </c>
      <c r="I32" t="s">
        <v>431</v>
      </c>
      <c r="K32" t="s">
        <v>432</v>
      </c>
      <c r="L32">
        <v>1339</v>
      </c>
      <c r="N32">
        <v>1007</v>
      </c>
      <c r="O32" t="s">
        <v>102</v>
      </c>
      <c r="P32" t="s">
        <v>102</v>
      </c>
      <c r="Q32">
        <v>1</v>
      </c>
      <c r="X32">
        <v>2.2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G32">
        <v>2.2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ROW(Source!A82)</f>
        <v>82</v>
      </c>
      <c r="B33">
        <v>15621908</v>
      </c>
      <c r="C33">
        <v>15621901</v>
      </c>
      <c r="D33">
        <v>7157835</v>
      </c>
      <c r="E33">
        <v>7157832</v>
      </c>
      <c r="F33">
        <v>1</v>
      </c>
      <c r="G33">
        <v>7157832</v>
      </c>
      <c r="H33">
        <v>1</v>
      </c>
      <c r="I33" t="s">
        <v>282</v>
      </c>
      <c r="K33" t="s">
        <v>283</v>
      </c>
      <c r="L33">
        <v>1191</v>
      </c>
      <c r="N33">
        <v>1013</v>
      </c>
      <c r="O33" t="s">
        <v>284</v>
      </c>
      <c r="P33" t="s">
        <v>284</v>
      </c>
      <c r="Q33">
        <v>1</v>
      </c>
      <c r="X33">
        <v>22.55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F33" t="s">
        <v>110</v>
      </c>
      <c r="AG33">
        <v>18.040000000000003</v>
      </c>
      <c r="AH33">
        <v>2</v>
      </c>
      <c r="AI33">
        <v>15621902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ROW(Source!A82)</f>
        <v>82</v>
      </c>
      <c r="B34">
        <v>15621910</v>
      </c>
      <c r="C34">
        <v>15621901</v>
      </c>
      <c r="D34">
        <v>7159942</v>
      </c>
      <c r="E34">
        <v>7157832</v>
      </c>
      <c r="F34">
        <v>1</v>
      </c>
      <c r="G34">
        <v>7157832</v>
      </c>
      <c r="H34">
        <v>2</v>
      </c>
      <c r="I34" t="s">
        <v>285</v>
      </c>
      <c r="K34" t="s">
        <v>286</v>
      </c>
      <c r="L34">
        <v>1344</v>
      </c>
      <c r="N34">
        <v>1008</v>
      </c>
      <c r="O34" t="s">
        <v>287</v>
      </c>
      <c r="P34" t="s">
        <v>287</v>
      </c>
      <c r="Q34">
        <v>1</v>
      </c>
      <c r="X34">
        <v>42.46</v>
      </c>
      <c r="Y34">
        <v>0</v>
      </c>
      <c r="Z34">
        <v>1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110</v>
      </c>
      <c r="AG34">
        <v>33.968</v>
      </c>
      <c r="AH34">
        <v>2</v>
      </c>
      <c r="AI34">
        <v>15621904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ROW(Source!A82)</f>
        <v>82</v>
      </c>
      <c r="B35">
        <v>15621909</v>
      </c>
      <c r="C35">
        <v>15621901</v>
      </c>
      <c r="D35">
        <v>7231465</v>
      </c>
      <c r="E35">
        <v>1</v>
      </c>
      <c r="F35">
        <v>1</v>
      </c>
      <c r="G35">
        <v>7157832</v>
      </c>
      <c r="H35">
        <v>2</v>
      </c>
      <c r="I35" t="s">
        <v>322</v>
      </c>
      <c r="J35" t="s">
        <v>323</v>
      </c>
      <c r="K35" t="s">
        <v>324</v>
      </c>
      <c r="L35">
        <v>1368</v>
      </c>
      <c r="N35">
        <v>1011</v>
      </c>
      <c r="O35" t="s">
        <v>325</v>
      </c>
      <c r="P35" t="s">
        <v>325</v>
      </c>
      <c r="Q35">
        <v>1</v>
      </c>
      <c r="X35">
        <v>0.83</v>
      </c>
      <c r="Y35">
        <v>0</v>
      </c>
      <c r="Z35">
        <v>0.81</v>
      </c>
      <c r="AA35">
        <v>0.03</v>
      </c>
      <c r="AB35">
        <v>0</v>
      </c>
      <c r="AC35">
        <v>0</v>
      </c>
      <c r="AD35">
        <v>1</v>
      </c>
      <c r="AE35">
        <v>0</v>
      </c>
      <c r="AF35" t="s">
        <v>110</v>
      </c>
      <c r="AG35">
        <v>0.664</v>
      </c>
      <c r="AH35">
        <v>2</v>
      </c>
      <c r="AI35">
        <v>15621903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ROW(Source!A82)</f>
        <v>82</v>
      </c>
      <c r="B36">
        <v>15621913</v>
      </c>
      <c r="C36">
        <v>15621901</v>
      </c>
      <c r="D36">
        <v>7182707</v>
      </c>
      <c r="E36">
        <v>7157832</v>
      </c>
      <c r="F36">
        <v>1</v>
      </c>
      <c r="G36">
        <v>7157832</v>
      </c>
      <c r="H36">
        <v>3</v>
      </c>
      <c r="I36" t="s">
        <v>320</v>
      </c>
      <c r="K36" t="s">
        <v>326</v>
      </c>
      <c r="L36">
        <v>1344</v>
      </c>
      <c r="N36">
        <v>1008</v>
      </c>
      <c r="O36" t="s">
        <v>287</v>
      </c>
      <c r="P36" t="s">
        <v>287</v>
      </c>
      <c r="Q36">
        <v>1</v>
      </c>
      <c r="X36">
        <v>0.21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109</v>
      </c>
      <c r="AG36">
        <v>0</v>
      </c>
      <c r="AH36">
        <v>2</v>
      </c>
      <c r="AI36">
        <v>15621907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ROW(Source!A82)</f>
        <v>82</v>
      </c>
      <c r="B37">
        <v>15621911</v>
      </c>
      <c r="C37">
        <v>15621901</v>
      </c>
      <c r="D37">
        <v>7234072</v>
      </c>
      <c r="E37">
        <v>1</v>
      </c>
      <c r="F37">
        <v>1</v>
      </c>
      <c r="G37">
        <v>7157832</v>
      </c>
      <c r="H37">
        <v>3</v>
      </c>
      <c r="I37" t="s">
        <v>327</v>
      </c>
      <c r="J37" t="s">
        <v>328</v>
      </c>
      <c r="K37" t="s">
        <v>329</v>
      </c>
      <c r="L37">
        <v>1327</v>
      </c>
      <c r="N37">
        <v>1005</v>
      </c>
      <c r="O37" t="s">
        <v>91</v>
      </c>
      <c r="P37" t="s">
        <v>91</v>
      </c>
      <c r="Q37">
        <v>1</v>
      </c>
      <c r="X37">
        <v>105</v>
      </c>
      <c r="Y37">
        <v>2.55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109</v>
      </c>
      <c r="AG37">
        <v>0</v>
      </c>
      <c r="AH37">
        <v>2</v>
      </c>
      <c r="AI37">
        <v>15621905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ROW(Source!A82)</f>
        <v>82</v>
      </c>
      <c r="B38">
        <v>15621912</v>
      </c>
      <c r="C38">
        <v>15621901</v>
      </c>
      <c r="D38">
        <v>7176928</v>
      </c>
      <c r="E38">
        <v>7157832</v>
      </c>
      <c r="F38">
        <v>1</v>
      </c>
      <c r="G38">
        <v>7157832</v>
      </c>
      <c r="H38">
        <v>3</v>
      </c>
      <c r="I38" t="s">
        <v>330</v>
      </c>
      <c r="K38" t="s">
        <v>331</v>
      </c>
      <c r="L38">
        <v>1327</v>
      </c>
      <c r="N38">
        <v>1005</v>
      </c>
      <c r="O38" t="s">
        <v>91</v>
      </c>
      <c r="P38" t="s">
        <v>91</v>
      </c>
      <c r="Q38">
        <v>1</v>
      </c>
      <c r="X38">
        <v>102.5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 t="s">
        <v>109</v>
      </c>
      <c r="AG38">
        <v>0</v>
      </c>
      <c r="AH38">
        <v>2</v>
      </c>
      <c r="AI38">
        <v>15621906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ROW(Source!A83)</f>
        <v>83</v>
      </c>
      <c r="B39">
        <v>15621923</v>
      </c>
      <c r="C39">
        <v>15621914</v>
      </c>
      <c r="D39">
        <v>7157835</v>
      </c>
      <c r="E39">
        <v>7157832</v>
      </c>
      <c r="F39">
        <v>1</v>
      </c>
      <c r="G39">
        <v>7157832</v>
      </c>
      <c r="H39">
        <v>1</v>
      </c>
      <c r="I39" t="s">
        <v>282</v>
      </c>
      <c r="K39" t="s">
        <v>283</v>
      </c>
      <c r="L39">
        <v>1191</v>
      </c>
      <c r="N39">
        <v>1013</v>
      </c>
      <c r="O39" t="s">
        <v>284</v>
      </c>
      <c r="P39" t="s">
        <v>284</v>
      </c>
      <c r="Q39">
        <v>1</v>
      </c>
      <c r="X39">
        <v>31.7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73</v>
      </c>
      <c r="AG39">
        <v>36.455</v>
      </c>
      <c r="AH39">
        <v>2</v>
      </c>
      <c r="AI39">
        <v>15621915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ROW(Source!A83)</f>
        <v>83</v>
      </c>
      <c r="B40">
        <v>15621924</v>
      </c>
      <c r="C40">
        <v>15621914</v>
      </c>
      <c r="D40">
        <v>7231421</v>
      </c>
      <c r="E40">
        <v>1</v>
      </c>
      <c r="F40">
        <v>1</v>
      </c>
      <c r="G40">
        <v>7157832</v>
      </c>
      <c r="H40">
        <v>2</v>
      </c>
      <c r="I40" t="s">
        <v>332</v>
      </c>
      <c r="J40" t="s">
        <v>333</v>
      </c>
      <c r="K40" t="s">
        <v>334</v>
      </c>
      <c r="L40">
        <v>1368</v>
      </c>
      <c r="N40">
        <v>1011</v>
      </c>
      <c r="O40" t="s">
        <v>325</v>
      </c>
      <c r="P40" t="s">
        <v>325</v>
      </c>
      <c r="Q40">
        <v>1</v>
      </c>
      <c r="X40">
        <v>0.61</v>
      </c>
      <c r="Y40">
        <v>0</v>
      </c>
      <c r="Z40">
        <v>74.44</v>
      </c>
      <c r="AA40">
        <v>17.59</v>
      </c>
      <c r="AB40">
        <v>0</v>
      </c>
      <c r="AC40">
        <v>0</v>
      </c>
      <c r="AD40">
        <v>1</v>
      </c>
      <c r="AE40">
        <v>0</v>
      </c>
      <c r="AF40" t="s">
        <v>72</v>
      </c>
      <c r="AG40">
        <v>0.7625</v>
      </c>
      <c r="AH40">
        <v>2</v>
      </c>
      <c r="AI40">
        <v>15621916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ROW(Source!A83)</f>
        <v>83</v>
      </c>
      <c r="B41">
        <v>15621925</v>
      </c>
      <c r="C41">
        <v>15621914</v>
      </c>
      <c r="D41">
        <v>7231462</v>
      </c>
      <c r="E41">
        <v>1</v>
      </c>
      <c r="F41">
        <v>1</v>
      </c>
      <c r="G41">
        <v>7157832</v>
      </c>
      <c r="H41">
        <v>2</v>
      </c>
      <c r="I41" t="s">
        <v>335</v>
      </c>
      <c r="J41" t="s">
        <v>336</v>
      </c>
      <c r="K41" t="s">
        <v>337</v>
      </c>
      <c r="L41">
        <v>1368</v>
      </c>
      <c r="N41">
        <v>1011</v>
      </c>
      <c r="O41" t="s">
        <v>325</v>
      </c>
      <c r="P41" t="s">
        <v>325</v>
      </c>
      <c r="Q41">
        <v>1</v>
      </c>
      <c r="X41">
        <v>2.1</v>
      </c>
      <c r="Y41">
        <v>0</v>
      </c>
      <c r="Z41">
        <v>3.07</v>
      </c>
      <c r="AA41">
        <v>0.04</v>
      </c>
      <c r="AB41">
        <v>0</v>
      </c>
      <c r="AC41">
        <v>0</v>
      </c>
      <c r="AD41">
        <v>1</v>
      </c>
      <c r="AE41">
        <v>0</v>
      </c>
      <c r="AF41" t="s">
        <v>72</v>
      </c>
      <c r="AG41">
        <v>2.625</v>
      </c>
      <c r="AH41">
        <v>2</v>
      </c>
      <c r="AI41">
        <v>15621917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ROW(Source!A83)</f>
        <v>83</v>
      </c>
      <c r="B42">
        <v>15621926</v>
      </c>
      <c r="C42">
        <v>15621914</v>
      </c>
      <c r="D42">
        <v>7231463</v>
      </c>
      <c r="E42">
        <v>1</v>
      </c>
      <c r="F42">
        <v>1</v>
      </c>
      <c r="G42">
        <v>7157832</v>
      </c>
      <c r="H42">
        <v>2</v>
      </c>
      <c r="I42" t="s">
        <v>338</v>
      </c>
      <c r="J42" t="s">
        <v>339</v>
      </c>
      <c r="K42" t="s">
        <v>340</v>
      </c>
      <c r="L42">
        <v>1368</v>
      </c>
      <c r="N42">
        <v>1011</v>
      </c>
      <c r="O42" t="s">
        <v>325</v>
      </c>
      <c r="P42" t="s">
        <v>325</v>
      </c>
      <c r="Q42">
        <v>1</v>
      </c>
      <c r="X42">
        <v>4.9</v>
      </c>
      <c r="Y42">
        <v>0</v>
      </c>
      <c r="Z42">
        <v>6.91</v>
      </c>
      <c r="AA42">
        <v>0.04</v>
      </c>
      <c r="AB42">
        <v>0</v>
      </c>
      <c r="AC42">
        <v>0</v>
      </c>
      <c r="AD42">
        <v>1</v>
      </c>
      <c r="AE42">
        <v>0</v>
      </c>
      <c r="AF42" t="s">
        <v>72</v>
      </c>
      <c r="AG42">
        <v>6.125</v>
      </c>
      <c r="AH42">
        <v>2</v>
      </c>
      <c r="AI42">
        <v>15621918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ROW(Source!A83)</f>
        <v>83</v>
      </c>
      <c r="B43">
        <v>15621927</v>
      </c>
      <c r="C43">
        <v>15621914</v>
      </c>
      <c r="D43">
        <v>7231465</v>
      </c>
      <c r="E43">
        <v>1</v>
      </c>
      <c r="F43">
        <v>1</v>
      </c>
      <c r="G43">
        <v>7157832</v>
      </c>
      <c r="H43">
        <v>2</v>
      </c>
      <c r="I43" t="s">
        <v>322</v>
      </c>
      <c r="J43" t="s">
        <v>323</v>
      </c>
      <c r="K43" t="s">
        <v>324</v>
      </c>
      <c r="L43">
        <v>1368</v>
      </c>
      <c r="N43">
        <v>1011</v>
      </c>
      <c r="O43" t="s">
        <v>325</v>
      </c>
      <c r="P43" t="s">
        <v>325</v>
      </c>
      <c r="Q43">
        <v>1</v>
      </c>
      <c r="X43">
        <v>0.32</v>
      </c>
      <c r="Y43">
        <v>0</v>
      </c>
      <c r="Z43">
        <v>0.81</v>
      </c>
      <c r="AA43">
        <v>0.03</v>
      </c>
      <c r="AB43">
        <v>0</v>
      </c>
      <c r="AC43">
        <v>0</v>
      </c>
      <c r="AD43">
        <v>1</v>
      </c>
      <c r="AE43">
        <v>0</v>
      </c>
      <c r="AF43" t="s">
        <v>72</v>
      </c>
      <c r="AG43">
        <v>0.4</v>
      </c>
      <c r="AH43">
        <v>2</v>
      </c>
      <c r="AI43">
        <v>15621919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ROW(Source!A83)</f>
        <v>83</v>
      </c>
      <c r="B44">
        <v>15621930</v>
      </c>
      <c r="C44">
        <v>15621914</v>
      </c>
      <c r="D44">
        <v>7182707</v>
      </c>
      <c r="E44">
        <v>7157832</v>
      </c>
      <c r="F44">
        <v>1</v>
      </c>
      <c r="G44">
        <v>7157832</v>
      </c>
      <c r="H44">
        <v>3</v>
      </c>
      <c r="I44" t="s">
        <v>320</v>
      </c>
      <c r="K44" t="s">
        <v>326</v>
      </c>
      <c r="L44">
        <v>1344</v>
      </c>
      <c r="N44">
        <v>1008</v>
      </c>
      <c r="O44" t="s">
        <v>287</v>
      </c>
      <c r="P44" t="s">
        <v>287</v>
      </c>
      <c r="Q44">
        <v>1</v>
      </c>
      <c r="X44">
        <v>103.32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103.32</v>
      </c>
      <c r="AH44">
        <v>2</v>
      </c>
      <c r="AI44">
        <v>15621921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ROW(Source!A83)</f>
        <v>83</v>
      </c>
      <c r="B45">
        <v>15621928</v>
      </c>
      <c r="C45">
        <v>15621914</v>
      </c>
      <c r="D45">
        <v>7231843</v>
      </c>
      <c r="E45">
        <v>1</v>
      </c>
      <c r="F45">
        <v>1</v>
      </c>
      <c r="G45">
        <v>7157832</v>
      </c>
      <c r="H45">
        <v>3</v>
      </c>
      <c r="I45" t="s">
        <v>341</v>
      </c>
      <c r="J45" t="s">
        <v>342</v>
      </c>
      <c r="K45" t="s">
        <v>343</v>
      </c>
      <c r="L45">
        <v>1348</v>
      </c>
      <c r="N45">
        <v>1009</v>
      </c>
      <c r="O45" t="s">
        <v>28</v>
      </c>
      <c r="P45" t="s">
        <v>28</v>
      </c>
      <c r="Q45">
        <v>1000</v>
      </c>
      <c r="X45">
        <v>0.0138</v>
      </c>
      <c r="Y45">
        <v>6521.42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0.0138</v>
      </c>
      <c r="AH45">
        <v>2</v>
      </c>
      <c r="AI45">
        <v>15621920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ROW(Source!A83)</f>
        <v>83</v>
      </c>
      <c r="B46">
        <v>15621929</v>
      </c>
      <c r="C46">
        <v>15621914</v>
      </c>
      <c r="D46">
        <v>7176908</v>
      </c>
      <c r="E46">
        <v>7157832</v>
      </c>
      <c r="F46">
        <v>1</v>
      </c>
      <c r="G46">
        <v>7157832</v>
      </c>
      <c r="H46">
        <v>3</v>
      </c>
      <c r="I46" t="s">
        <v>433</v>
      </c>
      <c r="K46" t="s">
        <v>434</v>
      </c>
      <c r="L46">
        <v>1327</v>
      </c>
      <c r="N46">
        <v>1005</v>
      </c>
      <c r="O46" t="s">
        <v>91</v>
      </c>
      <c r="P46" t="s">
        <v>91</v>
      </c>
      <c r="Q46">
        <v>1</v>
      </c>
      <c r="X46">
        <v>104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G46">
        <v>104</v>
      </c>
      <c r="AH46">
        <v>3</v>
      </c>
      <c r="AI46">
        <v>-1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ROW(Source!A85)</f>
        <v>85</v>
      </c>
      <c r="B47">
        <v>15621935</v>
      </c>
      <c r="C47">
        <v>15621932</v>
      </c>
      <c r="D47">
        <v>7157835</v>
      </c>
      <c r="E47">
        <v>7157832</v>
      </c>
      <c r="F47">
        <v>1</v>
      </c>
      <c r="G47">
        <v>7157832</v>
      </c>
      <c r="H47">
        <v>1</v>
      </c>
      <c r="I47" t="s">
        <v>282</v>
      </c>
      <c r="K47" t="s">
        <v>283</v>
      </c>
      <c r="L47">
        <v>1191</v>
      </c>
      <c r="N47">
        <v>1013</v>
      </c>
      <c r="O47" t="s">
        <v>284</v>
      </c>
      <c r="P47" t="s">
        <v>284</v>
      </c>
      <c r="Q47">
        <v>1</v>
      </c>
      <c r="X47">
        <v>3.77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1</v>
      </c>
      <c r="AG47">
        <v>3.77</v>
      </c>
      <c r="AH47">
        <v>2</v>
      </c>
      <c r="AI47">
        <v>15621933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ROW(Source!A85)</f>
        <v>85</v>
      </c>
      <c r="B48">
        <v>15621936</v>
      </c>
      <c r="C48">
        <v>15621932</v>
      </c>
      <c r="D48">
        <v>7182702</v>
      </c>
      <c r="E48">
        <v>7157832</v>
      </c>
      <c r="F48">
        <v>1</v>
      </c>
      <c r="G48">
        <v>7157832</v>
      </c>
      <c r="H48">
        <v>3</v>
      </c>
      <c r="I48" t="s">
        <v>320</v>
      </c>
      <c r="K48" t="s">
        <v>321</v>
      </c>
      <c r="L48">
        <v>1348</v>
      </c>
      <c r="N48">
        <v>1009</v>
      </c>
      <c r="O48" t="s">
        <v>28</v>
      </c>
      <c r="P48" t="s">
        <v>28</v>
      </c>
      <c r="Q48">
        <v>1000</v>
      </c>
      <c r="X48">
        <v>0.11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0.11</v>
      </c>
      <c r="AH48">
        <v>2</v>
      </c>
      <c r="AI48">
        <v>15621934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ROW(Source!A86)</f>
        <v>86</v>
      </c>
      <c r="B49">
        <v>15621942</v>
      </c>
      <c r="C49">
        <v>15621937</v>
      </c>
      <c r="D49">
        <v>7157835</v>
      </c>
      <c r="E49">
        <v>7157832</v>
      </c>
      <c r="F49">
        <v>1</v>
      </c>
      <c r="G49">
        <v>7157832</v>
      </c>
      <c r="H49">
        <v>1</v>
      </c>
      <c r="I49" t="s">
        <v>282</v>
      </c>
      <c r="K49" t="s">
        <v>283</v>
      </c>
      <c r="L49">
        <v>1191</v>
      </c>
      <c r="N49">
        <v>1013</v>
      </c>
      <c r="O49" t="s">
        <v>284</v>
      </c>
      <c r="P49" t="s">
        <v>284</v>
      </c>
      <c r="Q49">
        <v>1</v>
      </c>
      <c r="X49">
        <v>8.99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73</v>
      </c>
      <c r="AG49">
        <v>10.3385</v>
      </c>
      <c r="AH49">
        <v>2</v>
      </c>
      <c r="AI49">
        <v>15621938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ROW(Source!A86)</f>
        <v>86</v>
      </c>
      <c r="B50">
        <v>15621943</v>
      </c>
      <c r="C50">
        <v>15621937</v>
      </c>
      <c r="D50">
        <v>7159942</v>
      </c>
      <c r="E50">
        <v>7157832</v>
      </c>
      <c r="F50">
        <v>1</v>
      </c>
      <c r="G50">
        <v>7157832</v>
      </c>
      <c r="H50">
        <v>2</v>
      </c>
      <c r="I50" t="s">
        <v>285</v>
      </c>
      <c r="K50" t="s">
        <v>286</v>
      </c>
      <c r="L50">
        <v>1344</v>
      </c>
      <c r="N50">
        <v>1008</v>
      </c>
      <c r="O50" t="s">
        <v>287</v>
      </c>
      <c r="P50" t="s">
        <v>287</v>
      </c>
      <c r="Q50">
        <v>1</v>
      </c>
      <c r="X50">
        <v>2.23</v>
      </c>
      <c r="Y50">
        <v>0</v>
      </c>
      <c r="Z50">
        <v>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72</v>
      </c>
      <c r="AG50">
        <v>2.7875</v>
      </c>
      <c r="AH50">
        <v>2</v>
      </c>
      <c r="AI50">
        <v>15621939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ROW(Source!A86)</f>
        <v>86</v>
      </c>
      <c r="B51">
        <v>15621944</v>
      </c>
      <c r="C51">
        <v>15621937</v>
      </c>
      <c r="D51">
        <v>7164470</v>
      </c>
      <c r="E51">
        <v>7157832</v>
      </c>
      <c r="F51">
        <v>1</v>
      </c>
      <c r="G51">
        <v>7157832</v>
      </c>
      <c r="H51">
        <v>3</v>
      </c>
      <c r="I51" t="s">
        <v>435</v>
      </c>
      <c r="K51" t="s">
        <v>436</v>
      </c>
      <c r="L51">
        <v>1346</v>
      </c>
      <c r="N51">
        <v>1009</v>
      </c>
      <c r="O51" t="s">
        <v>356</v>
      </c>
      <c r="P51" t="s">
        <v>356</v>
      </c>
      <c r="Q51">
        <v>1</v>
      </c>
      <c r="X51">
        <v>5.15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G51">
        <v>5.15</v>
      </c>
      <c r="AH51">
        <v>3</v>
      </c>
      <c r="AI51">
        <v>-1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ROW(Source!A86)</f>
        <v>86</v>
      </c>
      <c r="B52">
        <v>15621945</v>
      </c>
      <c r="C52">
        <v>15621937</v>
      </c>
      <c r="D52">
        <v>7179417</v>
      </c>
      <c r="E52">
        <v>7157832</v>
      </c>
      <c r="F52">
        <v>1</v>
      </c>
      <c r="G52">
        <v>7157832</v>
      </c>
      <c r="H52">
        <v>3</v>
      </c>
      <c r="I52" t="s">
        <v>437</v>
      </c>
      <c r="K52" t="s">
        <v>438</v>
      </c>
      <c r="L52">
        <v>1301</v>
      </c>
      <c r="N52">
        <v>1003</v>
      </c>
      <c r="O52" t="s">
        <v>37</v>
      </c>
      <c r="P52" t="s">
        <v>37</v>
      </c>
      <c r="Q52">
        <v>1</v>
      </c>
      <c r="X52">
        <v>101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G52">
        <v>101</v>
      </c>
      <c r="AH52">
        <v>3</v>
      </c>
      <c r="AI52">
        <v>-1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ROW(Source!A89)</f>
        <v>89</v>
      </c>
      <c r="B53">
        <v>15621951</v>
      </c>
      <c r="C53">
        <v>15621948</v>
      </c>
      <c r="D53">
        <v>7157835</v>
      </c>
      <c r="E53">
        <v>7157832</v>
      </c>
      <c r="F53">
        <v>1</v>
      </c>
      <c r="G53">
        <v>7157832</v>
      </c>
      <c r="H53">
        <v>1</v>
      </c>
      <c r="I53" t="s">
        <v>282</v>
      </c>
      <c r="K53" t="s">
        <v>283</v>
      </c>
      <c r="L53">
        <v>1191</v>
      </c>
      <c r="N53">
        <v>1013</v>
      </c>
      <c r="O53" t="s">
        <v>284</v>
      </c>
      <c r="P53" t="s">
        <v>284</v>
      </c>
      <c r="Q53">
        <v>1</v>
      </c>
      <c r="X53">
        <v>11.39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G53">
        <v>11.39</v>
      </c>
      <c r="AH53">
        <v>2</v>
      </c>
      <c r="AI53">
        <v>15621949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ROW(Source!A89)</f>
        <v>89</v>
      </c>
      <c r="B54">
        <v>15621952</v>
      </c>
      <c r="C54">
        <v>15621948</v>
      </c>
      <c r="D54">
        <v>7182702</v>
      </c>
      <c r="E54">
        <v>7157832</v>
      </c>
      <c r="F54">
        <v>1</v>
      </c>
      <c r="G54">
        <v>7157832</v>
      </c>
      <c r="H54">
        <v>3</v>
      </c>
      <c r="I54" t="s">
        <v>320</v>
      </c>
      <c r="K54" t="s">
        <v>321</v>
      </c>
      <c r="L54">
        <v>1348</v>
      </c>
      <c r="N54">
        <v>1009</v>
      </c>
      <c r="O54" t="s">
        <v>28</v>
      </c>
      <c r="P54" t="s">
        <v>28</v>
      </c>
      <c r="Q54">
        <v>1000</v>
      </c>
      <c r="X54">
        <v>0.47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0.47</v>
      </c>
      <c r="AH54">
        <v>2</v>
      </c>
      <c r="AI54">
        <v>15621950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ROW(Source!A90)</f>
        <v>90</v>
      </c>
      <c r="B55">
        <v>15621963</v>
      </c>
      <c r="C55">
        <v>15621953</v>
      </c>
      <c r="D55">
        <v>7157835</v>
      </c>
      <c r="E55">
        <v>7157832</v>
      </c>
      <c r="F55">
        <v>1</v>
      </c>
      <c r="G55">
        <v>7157832</v>
      </c>
      <c r="H55">
        <v>1</v>
      </c>
      <c r="I55" t="s">
        <v>282</v>
      </c>
      <c r="K55" t="s">
        <v>283</v>
      </c>
      <c r="L55">
        <v>1191</v>
      </c>
      <c r="N55">
        <v>1013</v>
      </c>
      <c r="O55" t="s">
        <v>284</v>
      </c>
      <c r="P55" t="s">
        <v>284</v>
      </c>
      <c r="Q55">
        <v>1</v>
      </c>
      <c r="X55">
        <v>52.21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1</v>
      </c>
      <c r="AF55" t="s">
        <v>73</v>
      </c>
      <c r="AG55">
        <v>60.0415</v>
      </c>
      <c r="AH55">
        <v>2</v>
      </c>
      <c r="AI55">
        <v>15621954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ROW(Source!A90)</f>
        <v>90</v>
      </c>
      <c r="B56">
        <v>15621964</v>
      </c>
      <c r="C56">
        <v>15621953</v>
      </c>
      <c r="D56">
        <v>7231240</v>
      </c>
      <c r="E56">
        <v>1</v>
      </c>
      <c r="F56">
        <v>1</v>
      </c>
      <c r="G56">
        <v>7157832</v>
      </c>
      <c r="H56">
        <v>2</v>
      </c>
      <c r="I56" t="s">
        <v>344</v>
      </c>
      <c r="J56" t="s">
        <v>345</v>
      </c>
      <c r="K56" t="s">
        <v>346</v>
      </c>
      <c r="L56">
        <v>1368</v>
      </c>
      <c r="N56">
        <v>1011</v>
      </c>
      <c r="O56" t="s">
        <v>325</v>
      </c>
      <c r="P56" t="s">
        <v>325</v>
      </c>
      <c r="Q56">
        <v>1</v>
      </c>
      <c r="X56">
        <v>5.31</v>
      </c>
      <c r="Y56">
        <v>0</v>
      </c>
      <c r="Z56">
        <v>8.65</v>
      </c>
      <c r="AA56">
        <v>0.81</v>
      </c>
      <c r="AB56">
        <v>0</v>
      </c>
      <c r="AC56">
        <v>0</v>
      </c>
      <c r="AD56">
        <v>1</v>
      </c>
      <c r="AE56">
        <v>0</v>
      </c>
      <c r="AF56" t="s">
        <v>72</v>
      </c>
      <c r="AG56">
        <v>6.637499999999999</v>
      </c>
      <c r="AH56">
        <v>2</v>
      </c>
      <c r="AI56">
        <v>15621955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ROW(Source!A90)</f>
        <v>90</v>
      </c>
      <c r="B57">
        <v>15621965</v>
      </c>
      <c r="C57">
        <v>15621953</v>
      </c>
      <c r="D57">
        <v>9283405</v>
      </c>
      <c r="E57">
        <v>1</v>
      </c>
      <c r="F57">
        <v>1</v>
      </c>
      <c r="G57">
        <v>7157832</v>
      </c>
      <c r="H57">
        <v>2</v>
      </c>
      <c r="I57" t="s">
        <v>347</v>
      </c>
      <c r="J57" t="s">
        <v>348</v>
      </c>
      <c r="K57" t="s">
        <v>349</v>
      </c>
      <c r="L57">
        <v>1368</v>
      </c>
      <c r="N57">
        <v>1011</v>
      </c>
      <c r="O57" t="s">
        <v>325</v>
      </c>
      <c r="P57" t="s">
        <v>325</v>
      </c>
      <c r="Q57">
        <v>1</v>
      </c>
      <c r="X57">
        <v>3.76</v>
      </c>
      <c r="Y57">
        <v>0</v>
      </c>
      <c r="Z57">
        <v>1.52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72</v>
      </c>
      <c r="AG57">
        <v>4.699999999999999</v>
      </c>
      <c r="AH57">
        <v>2</v>
      </c>
      <c r="AI57">
        <v>15621956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ROW(Source!A90)</f>
        <v>90</v>
      </c>
      <c r="B58">
        <v>15621966</v>
      </c>
      <c r="C58">
        <v>15621953</v>
      </c>
      <c r="D58">
        <v>7231421</v>
      </c>
      <c r="E58">
        <v>1</v>
      </c>
      <c r="F58">
        <v>1</v>
      </c>
      <c r="G58">
        <v>7157832</v>
      </c>
      <c r="H58">
        <v>2</v>
      </c>
      <c r="I58" t="s">
        <v>332</v>
      </c>
      <c r="J58" t="s">
        <v>333</v>
      </c>
      <c r="K58" t="s">
        <v>334</v>
      </c>
      <c r="L58">
        <v>1368</v>
      </c>
      <c r="N58">
        <v>1011</v>
      </c>
      <c r="O58" t="s">
        <v>325</v>
      </c>
      <c r="P58" t="s">
        <v>325</v>
      </c>
      <c r="Q58">
        <v>1</v>
      </c>
      <c r="X58">
        <v>0.56</v>
      </c>
      <c r="Y58">
        <v>0</v>
      </c>
      <c r="Z58">
        <v>74.44</v>
      </c>
      <c r="AA58">
        <v>17.59</v>
      </c>
      <c r="AB58">
        <v>0</v>
      </c>
      <c r="AC58">
        <v>0</v>
      </c>
      <c r="AD58">
        <v>1</v>
      </c>
      <c r="AE58">
        <v>0</v>
      </c>
      <c r="AF58" t="s">
        <v>72</v>
      </c>
      <c r="AG58">
        <v>0.7000000000000001</v>
      </c>
      <c r="AH58">
        <v>2</v>
      </c>
      <c r="AI58">
        <v>15621957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ROW(Source!A90)</f>
        <v>90</v>
      </c>
      <c r="B59">
        <v>15621967</v>
      </c>
      <c r="C59">
        <v>15621953</v>
      </c>
      <c r="D59">
        <v>7231461</v>
      </c>
      <c r="E59">
        <v>1</v>
      </c>
      <c r="F59">
        <v>1</v>
      </c>
      <c r="G59">
        <v>7157832</v>
      </c>
      <c r="H59">
        <v>2</v>
      </c>
      <c r="I59" t="s">
        <v>350</v>
      </c>
      <c r="J59" t="s">
        <v>351</v>
      </c>
      <c r="K59" t="s">
        <v>352</v>
      </c>
      <c r="L59">
        <v>1368</v>
      </c>
      <c r="N59">
        <v>1011</v>
      </c>
      <c r="O59" t="s">
        <v>325</v>
      </c>
      <c r="P59" t="s">
        <v>325</v>
      </c>
      <c r="Q59">
        <v>1</v>
      </c>
      <c r="X59">
        <v>1.2</v>
      </c>
      <c r="Y59">
        <v>0</v>
      </c>
      <c r="Z59">
        <v>0.75</v>
      </c>
      <c r="AA59">
        <v>0.03</v>
      </c>
      <c r="AB59">
        <v>0</v>
      </c>
      <c r="AC59">
        <v>0</v>
      </c>
      <c r="AD59">
        <v>1</v>
      </c>
      <c r="AE59">
        <v>0</v>
      </c>
      <c r="AF59" t="s">
        <v>72</v>
      </c>
      <c r="AG59">
        <v>1.5</v>
      </c>
      <c r="AH59">
        <v>2</v>
      </c>
      <c r="AI59">
        <v>15621958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ROW(Source!A90)</f>
        <v>90</v>
      </c>
      <c r="B60">
        <v>15621968</v>
      </c>
      <c r="C60">
        <v>15621953</v>
      </c>
      <c r="D60">
        <v>9283778</v>
      </c>
      <c r="E60">
        <v>1</v>
      </c>
      <c r="F60">
        <v>1</v>
      </c>
      <c r="G60">
        <v>7157832</v>
      </c>
      <c r="H60">
        <v>3</v>
      </c>
      <c r="I60" t="s">
        <v>353</v>
      </c>
      <c r="J60" t="s">
        <v>354</v>
      </c>
      <c r="K60" t="s">
        <v>355</v>
      </c>
      <c r="L60">
        <v>1346</v>
      </c>
      <c r="N60">
        <v>1009</v>
      </c>
      <c r="O60" t="s">
        <v>356</v>
      </c>
      <c r="P60" t="s">
        <v>356</v>
      </c>
      <c r="Q60">
        <v>1</v>
      </c>
      <c r="X60">
        <v>10.3</v>
      </c>
      <c r="Y60">
        <v>17.31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10.3</v>
      </c>
      <c r="AH60">
        <v>2</v>
      </c>
      <c r="AI60">
        <v>15621959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ROW(Source!A90)</f>
        <v>90</v>
      </c>
      <c r="B61">
        <v>15621969</v>
      </c>
      <c r="C61">
        <v>15621953</v>
      </c>
      <c r="D61">
        <v>9283785</v>
      </c>
      <c r="E61">
        <v>1</v>
      </c>
      <c r="F61">
        <v>1</v>
      </c>
      <c r="G61">
        <v>7157832</v>
      </c>
      <c r="H61">
        <v>3</v>
      </c>
      <c r="I61" t="s">
        <v>357</v>
      </c>
      <c r="J61" t="s">
        <v>358</v>
      </c>
      <c r="K61" t="s">
        <v>359</v>
      </c>
      <c r="L61">
        <v>1301</v>
      </c>
      <c r="N61">
        <v>1003</v>
      </c>
      <c r="O61" t="s">
        <v>37</v>
      </c>
      <c r="P61" t="s">
        <v>37</v>
      </c>
      <c r="Q61">
        <v>1</v>
      </c>
      <c r="X61">
        <v>60</v>
      </c>
      <c r="Y61">
        <v>9.8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60</v>
      </c>
      <c r="AH61">
        <v>2</v>
      </c>
      <c r="AI61">
        <v>15621960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ROW(Source!A90)</f>
        <v>90</v>
      </c>
      <c r="B62">
        <v>15621970</v>
      </c>
      <c r="C62">
        <v>15621953</v>
      </c>
      <c r="D62">
        <v>9265984</v>
      </c>
      <c r="E62">
        <v>7157832</v>
      </c>
      <c r="F62">
        <v>1</v>
      </c>
      <c r="G62">
        <v>7157832</v>
      </c>
      <c r="H62">
        <v>3</v>
      </c>
      <c r="I62" t="s">
        <v>439</v>
      </c>
      <c r="K62" t="s">
        <v>440</v>
      </c>
      <c r="L62">
        <v>1346</v>
      </c>
      <c r="N62">
        <v>1009</v>
      </c>
      <c r="O62" t="s">
        <v>356</v>
      </c>
      <c r="P62" t="s">
        <v>356</v>
      </c>
      <c r="Q62">
        <v>1</v>
      </c>
      <c r="X62">
        <v>36.05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>
        <v>36.05</v>
      </c>
      <c r="AH62">
        <v>3</v>
      </c>
      <c r="AI62">
        <v>-1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ROW(Source!A90)</f>
        <v>90</v>
      </c>
      <c r="B63">
        <v>15621971</v>
      </c>
      <c r="C63">
        <v>15621953</v>
      </c>
      <c r="D63">
        <v>9269420</v>
      </c>
      <c r="E63">
        <v>7157832</v>
      </c>
      <c r="F63">
        <v>1</v>
      </c>
      <c r="G63">
        <v>7157832</v>
      </c>
      <c r="H63">
        <v>3</v>
      </c>
      <c r="I63" t="s">
        <v>360</v>
      </c>
      <c r="K63" t="s">
        <v>361</v>
      </c>
      <c r="L63">
        <v>1327</v>
      </c>
      <c r="N63">
        <v>1005</v>
      </c>
      <c r="O63" t="s">
        <v>91</v>
      </c>
      <c r="P63" t="s">
        <v>91</v>
      </c>
      <c r="Q63">
        <v>1</v>
      </c>
      <c r="X63">
        <v>107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G63">
        <v>107</v>
      </c>
      <c r="AH63">
        <v>2</v>
      </c>
      <c r="AI63">
        <v>15621962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ROW(Source!A93)</f>
        <v>93</v>
      </c>
      <c r="B64">
        <v>15621982</v>
      </c>
      <c r="C64">
        <v>15621974</v>
      </c>
      <c r="D64">
        <v>7157835</v>
      </c>
      <c r="E64">
        <v>7157832</v>
      </c>
      <c r="F64">
        <v>1</v>
      </c>
      <c r="G64">
        <v>7157832</v>
      </c>
      <c r="H64">
        <v>1</v>
      </c>
      <c r="I64" t="s">
        <v>282</v>
      </c>
      <c r="K64" t="s">
        <v>283</v>
      </c>
      <c r="L64">
        <v>1191</v>
      </c>
      <c r="N64">
        <v>1013</v>
      </c>
      <c r="O64" t="s">
        <v>284</v>
      </c>
      <c r="P64" t="s">
        <v>284</v>
      </c>
      <c r="Q64">
        <v>1</v>
      </c>
      <c r="X64">
        <v>16.64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F64" t="s">
        <v>73</v>
      </c>
      <c r="AG64">
        <v>19.136</v>
      </c>
      <c r="AH64">
        <v>2</v>
      </c>
      <c r="AI64">
        <v>15621975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ROW(Source!A93)</f>
        <v>93</v>
      </c>
      <c r="B65">
        <v>15621986</v>
      </c>
      <c r="C65">
        <v>15621974</v>
      </c>
      <c r="D65">
        <v>7159942</v>
      </c>
      <c r="E65">
        <v>7157832</v>
      </c>
      <c r="F65">
        <v>1</v>
      </c>
      <c r="G65">
        <v>7157832</v>
      </c>
      <c r="H65">
        <v>2</v>
      </c>
      <c r="I65" t="s">
        <v>285</v>
      </c>
      <c r="K65" t="s">
        <v>286</v>
      </c>
      <c r="L65">
        <v>1344</v>
      </c>
      <c r="N65">
        <v>1008</v>
      </c>
      <c r="O65" t="s">
        <v>287</v>
      </c>
      <c r="P65" t="s">
        <v>287</v>
      </c>
      <c r="Q65">
        <v>1</v>
      </c>
      <c r="X65">
        <v>0.5</v>
      </c>
      <c r="Y65">
        <v>0</v>
      </c>
      <c r="Z65">
        <v>1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72</v>
      </c>
      <c r="AG65">
        <v>0.625</v>
      </c>
      <c r="AH65">
        <v>2</v>
      </c>
      <c r="AI65">
        <v>15621979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ROW(Source!A93)</f>
        <v>93</v>
      </c>
      <c r="B66">
        <v>15621983</v>
      </c>
      <c r="C66">
        <v>15621974</v>
      </c>
      <c r="D66">
        <v>7231465</v>
      </c>
      <c r="E66">
        <v>1</v>
      </c>
      <c r="F66">
        <v>1</v>
      </c>
      <c r="G66">
        <v>7157832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325</v>
      </c>
      <c r="P66" t="s">
        <v>325</v>
      </c>
      <c r="Q66">
        <v>1</v>
      </c>
      <c r="X66">
        <v>0.36</v>
      </c>
      <c r="Y66">
        <v>0</v>
      </c>
      <c r="Z66">
        <v>0.81</v>
      </c>
      <c r="AA66">
        <v>0.03</v>
      </c>
      <c r="AB66">
        <v>0</v>
      </c>
      <c r="AC66">
        <v>0</v>
      </c>
      <c r="AD66">
        <v>1</v>
      </c>
      <c r="AE66">
        <v>0</v>
      </c>
      <c r="AF66" t="s">
        <v>72</v>
      </c>
      <c r="AG66">
        <v>0.44999999999999996</v>
      </c>
      <c r="AH66">
        <v>2</v>
      </c>
      <c r="AI66">
        <v>15621976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ROW(Source!A93)</f>
        <v>93</v>
      </c>
      <c r="B67">
        <v>15621984</v>
      </c>
      <c r="C67">
        <v>15621974</v>
      </c>
      <c r="D67">
        <v>7231491</v>
      </c>
      <c r="E67">
        <v>1</v>
      </c>
      <c r="F67">
        <v>1</v>
      </c>
      <c r="G67">
        <v>7157832</v>
      </c>
      <c r="H67">
        <v>2</v>
      </c>
      <c r="I67" t="s">
        <v>362</v>
      </c>
      <c r="J67" t="s">
        <v>363</v>
      </c>
      <c r="K67" t="s">
        <v>364</v>
      </c>
      <c r="L67">
        <v>1368</v>
      </c>
      <c r="N67">
        <v>1011</v>
      </c>
      <c r="O67" t="s">
        <v>325</v>
      </c>
      <c r="P67" t="s">
        <v>325</v>
      </c>
      <c r="Q67">
        <v>1</v>
      </c>
      <c r="X67">
        <v>5.84</v>
      </c>
      <c r="Y67">
        <v>0</v>
      </c>
      <c r="Z67">
        <v>0.64</v>
      </c>
      <c r="AA67">
        <v>0.04</v>
      </c>
      <c r="AB67">
        <v>0</v>
      </c>
      <c r="AC67">
        <v>0</v>
      </c>
      <c r="AD67">
        <v>1</v>
      </c>
      <c r="AE67">
        <v>0</v>
      </c>
      <c r="AF67" t="s">
        <v>72</v>
      </c>
      <c r="AG67">
        <v>7.3</v>
      </c>
      <c r="AH67">
        <v>2</v>
      </c>
      <c r="AI67">
        <v>15621977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ROW(Source!A93)</f>
        <v>93</v>
      </c>
      <c r="B68">
        <v>15621985</v>
      </c>
      <c r="C68">
        <v>15621974</v>
      </c>
      <c r="D68">
        <v>7231445</v>
      </c>
      <c r="E68">
        <v>1</v>
      </c>
      <c r="F68">
        <v>1</v>
      </c>
      <c r="G68">
        <v>7157832</v>
      </c>
      <c r="H68">
        <v>2</v>
      </c>
      <c r="I68" t="s">
        <v>365</v>
      </c>
      <c r="J68" t="s">
        <v>366</v>
      </c>
      <c r="K68" t="s">
        <v>367</v>
      </c>
      <c r="L68">
        <v>1368</v>
      </c>
      <c r="N68">
        <v>1011</v>
      </c>
      <c r="O68" t="s">
        <v>325</v>
      </c>
      <c r="P68" t="s">
        <v>325</v>
      </c>
      <c r="Q68">
        <v>1</v>
      </c>
      <c r="X68">
        <v>4.29</v>
      </c>
      <c r="Y68">
        <v>0</v>
      </c>
      <c r="Z68">
        <v>2.36</v>
      </c>
      <c r="AA68">
        <v>0.1</v>
      </c>
      <c r="AB68">
        <v>0</v>
      </c>
      <c r="AC68">
        <v>0</v>
      </c>
      <c r="AD68">
        <v>1</v>
      </c>
      <c r="AE68">
        <v>0</v>
      </c>
      <c r="AF68" t="s">
        <v>72</v>
      </c>
      <c r="AG68">
        <v>5.3625</v>
      </c>
      <c r="AH68">
        <v>2</v>
      </c>
      <c r="AI68">
        <v>15621978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ROW(Source!A93)</f>
        <v>93</v>
      </c>
      <c r="B69">
        <v>15621987</v>
      </c>
      <c r="C69">
        <v>15621974</v>
      </c>
      <c r="D69">
        <v>7231825</v>
      </c>
      <c r="E69">
        <v>1</v>
      </c>
      <c r="F69">
        <v>1</v>
      </c>
      <c r="G69">
        <v>7157832</v>
      </c>
      <c r="H69">
        <v>3</v>
      </c>
      <c r="I69" t="s">
        <v>368</v>
      </c>
      <c r="J69" t="s">
        <v>369</v>
      </c>
      <c r="K69" t="s">
        <v>370</v>
      </c>
      <c r="L69">
        <v>1346</v>
      </c>
      <c r="N69">
        <v>1009</v>
      </c>
      <c r="O69" t="s">
        <v>356</v>
      </c>
      <c r="P69" t="s">
        <v>356</v>
      </c>
      <c r="Q69">
        <v>1</v>
      </c>
      <c r="X69">
        <v>0.94</v>
      </c>
      <c r="Y69">
        <v>48.15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0.94</v>
      </c>
      <c r="AH69">
        <v>2</v>
      </c>
      <c r="AI69">
        <v>15621980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ROW(Source!A93)</f>
        <v>93</v>
      </c>
      <c r="B70">
        <v>15621988</v>
      </c>
      <c r="C70">
        <v>15621974</v>
      </c>
      <c r="D70">
        <v>7175265</v>
      </c>
      <c r="E70">
        <v>7157832</v>
      </c>
      <c r="F70">
        <v>1</v>
      </c>
      <c r="G70">
        <v>7157832</v>
      </c>
      <c r="H70">
        <v>3</v>
      </c>
      <c r="I70" t="s">
        <v>441</v>
      </c>
      <c r="K70" t="s">
        <v>442</v>
      </c>
      <c r="L70">
        <v>1301</v>
      </c>
      <c r="N70">
        <v>1003</v>
      </c>
      <c r="O70" t="s">
        <v>37</v>
      </c>
      <c r="P70" t="s">
        <v>37</v>
      </c>
      <c r="Q70">
        <v>1</v>
      </c>
      <c r="X70">
        <v>105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G70">
        <v>105</v>
      </c>
      <c r="AH70">
        <v>3</v>
      </c>
      <c r="AI70">
        <v>-1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ROW(Source!A116)</f>
        <v>116</v>
      </c>
      <c r="B71">
        <v>15621993</v>
      </c>
      <c r="C71">
        <v>15621990</v>
      </c>
      <c r="D71">
        <v>7157835</v>
      </c>
      <c r="E71">
        <v>7157832</v>
      </c>
      <c r="F71">
        <v>1</v>
      </c>
      <c r="G71">
        <v>7157832</v>
      </c>
      <c r="H71">
        <v>1</v>
      </c>
      <c r="I71" t="s">
        <v>282</v>
      </c>
      <c r="K71" t="s">
        <v>283</v>
      </c>
      <c r="L71">
        <v>1191</v>
      </c>
      <c r="N71">
        <v>1013</v>
      </c>
      <c r="O71" t="s">
        <v>284</v>
      </c>
      <c r="P71" t="s">
        <v>284</v>
      </c>
      <c r="Q71">
        <v>1</v>
      </c>
      <c r="X71">
        <v>166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1</v>
      </c>
      <c r="AG71">
        <v>166</v>
      </c>
      <c r="AH71">
        <v>2</v>
      </c>
      <c r="AI71">
        <v>15621991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ROW(Source!A116)</f>
        <v>116</v>
      </c>
      <c r="B72">
        <v>15621994</v>
      </c>
      <c r="C72">
        <v>15621990</v>
      </c>
      <c r="D72">
        <v>7182702</v>
      </c>
      <c r="E72">
        <v>7157832</v>
      </c>
      <c r="F72">
        <v>1</v>
      </c>
      <c r="G72">
        <v>7157832</v>
      </c>
      <c r="H72">
        <v>3</v>
      </c>
      <c r="I72" t="s">
        <v>320</v>
      </c>
      <c r="K72" t="s">
        <v>321</v>
      </c>
      <c r="L72">
        <v>1348</v>
      </c>
      <c r="N72">
        <v>1009</v>
      </c>
      <c r="O72" t="s">
        <v>28</v>
      </c>
      <c r="P72" t="s">
        <v>28</v>
      </c>
      <c r="Q72">
        <v>1000</v>
      </c>
      <c r="X72">
        <v>0.285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0.285</v>
      </c>
      <c r="AH72">
        <v>2</v>
      </c>
      <c r="AI72">
        <v>15621992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ROW(Source!A117)</f>
        <v>117</v>
      </c>
      <c r="B73">
        <v>15621999</v>
      </c>
      <c r="C73">
        <v>15621995</v>
      </c>
      <c r="D73">
        <v>7157835</v>
      </c>
      <c r="E73">
        <v>7157832</v>
      </c>
      <c r="F73">
        <v>1</v>
      </c>
      <c r="G73">
        <v>7157832</v>
      </c>
      <c r="H73">
        <v>1</v>
      </c>
      <c r="I73" t="s">
        <v>282</v>
      </c>
      <c r="K73" t="s">
        <v>283</v>
      </c>
      <c r="L73">
        <v>1191</v>
      </c>
      <c r="N73">
        <v>1013</v>
      </c>
      <c r="O73" t="s">
        <v>284</v>
      </c>
      <c r="P73" t="s">
        <v>284</v>
      </c>
      <c r="Q73">
        <v>1</v>
      </c>
      <c r="X73">
        <v>0.7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1</v>
      </c>
      <c r="AF73" t="s">
        <v>73</v>
      </c>
      <c r="AG73">
        <v>0.8049999999999999</v>
      </c>
      <c r="AH73">
        <v>2</v>
      </c>
      <c r="AI73">
        <v>15621996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ROW(Source!A117)</f>
        <v>117</v>
      </c>
      <c r="B74">
        <v>15622001</v>
      </c>
      <c r="C74">
        <v>15621995</v>
      </c>
      <c r="D74">
        <v>7182707</v>
      </c>
      <c r="E74">
        <v>7157832</v>
      </c>
      <c r="F74">
        <v>1</v>
      </c>
      <c r="G74">
        <v>7157832</v>
      </c>
      <c r="H74">
        <v>3</v>
      </c>
      <c r="I74" t="s">
        <v>320</v>
      </c>
      <c r="K74" t="s">
        <v>326</v>
      </c>
      <c r="L74">
        <v>1344</v>
      </c>
      <c r="N74">
        <v>1008</v>
      </c>
      <c r="O74" t="s">
        <v>287</v>
      </c>
      <c r="P74" t="s">
        <v>287</v>
      </c>
      <c r="Q74">
        <v>1</v>
      </c>
      <c r="X74">
        <v>0.84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0.84</v>
      </c>
      <c r="AH74">
        <v>2</v>
      </c>
      <c r="AI74">
        <v>15621998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ROW(Source!A117)</f>
        <v>117</v>
      </c>
      <c r="B75">
        <v>15622000</v>
      </c>
      <c r="C75">
        <v>15621995</v>
      </c>
      <c r="D75">
        <v>7173446</v>
      </c>
      <c r="E75">
        <v>7157832</v>
      </c>
      <c r="F75">
        <v>1</v>
      </c>
      <c r="G75">
        <v>7157832</v>
      </c>
      <c r="H75">
        <v>3</v>
      </c>
      <c r="I75" t="s">
        <v>443</v>
      </c>
      <c r="K75" t="s">
        <v>444</v>
      </c>
      <c r="L75">
        <v>1354</v>
      </c>
      <c r="N75">
        <v>1010</v>
      </c>
      <c r="O75" t="s">
        <v>174</v>
      </c>
      <c r="P75" t="s">
        <v>174</v>
      </c>
      <c r="Q75">
        <v>1</v>
      </c>
      <c r="X75">
        <v>1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1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ROW(Source!A119)</f>
        <v>119</v>
      </c>
      <c r="B76">
        <v>15622007</v>
      </c>
      <c r="C76">
        <v>15622004</v>
      </c>
      <c r="D76">
        <v>7157835</v>
      </c>
      <c r="E76">
        <v>7157832</v>
      </c>
      <c r="F76">
        <v>1</v>
      </c>
      <c r="G76">
        <v>7157832</v>
      </c>
      <c r="H76">
        <v>1</v>
      </c>
      <c r="I76" t="s">
        <v>282</v>
      </c>
      <c r="K76" t="s">
        <v>283</v>
      </c>
      <c r="L76">
        <v>1191</v>
      </c>
      <c r="N76">
        <v>1013</v>
      </c>
      <c r="O76" t="s">
        <v>284</v>
      </c>
      <c r="P76" t="s">
        <v>284</v>
      </c>
      <c r="Q76">
        <v>1</v>
      </c>
      <c r="X76">
        <v>143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G76">
        <v>143</v>
      </c>
      <c r="AH76">
        <v>2</v>
      </c>
      <c r="AI76">
        <v>15622005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ROW(Source!A119)</f>
        <v>119</v>
      </c>
      <c r="B77">
        <v>15622008</v>
      </c>
      <c r="C77">
        <v>15622004</v>
      </c>
      <c r="D77">
        <v>7182702</v>
      </c>
      <c r="E77">
        <v>7157832</v>
      </c>
      <c r="F77">
        <v>1</v>
      </c>
      <c r="G77">
        <v>7157832</v>
      </c>
      <c r="H77">
        <v>3</v>
      </c>
      <c r="I77" t="s">
        <v>320</v>
      </c>
      <c r="K77" t="s">
        <v>321</v>
      </c>
      <c r="L77">
        <v>1348</v>
      </c>
      <c r="N77">
        <v>1009</v>
      </c>
      <c r="O77" t="s">
        <v>28</v>
      </c>
      <c r="P77" t="s">
        <v>28</v>
      </c>
      <c r="Q77">
        <v>1000</v>
      </c>
      <c r="X77">
        <v>3.23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3.23</v>
      </c>
      <c r="AH77">
        <v>2</v>
      </c>
      <c r="AI77">
        <v>15622006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ROW(Source!A120)</f>
        <v>120</v>
      </c>
      <c r="B78">
        <v>15622017</v>
      </c>
      <c r="C78">
        <v>15622009</v>
      </c>
      <c r="D78">
        <v>7157835</v>
      </c>
      <c r="E78">
        <v>7157832</v>
      </c>
      <c r="F78">
        <v>1</v>
      </c>
      <c r="G78">
        <v>7157832</v>
      </c>
      <c r="H78">
        <v>1</v>
      </c>
      <c r="I78" t="s">
        <v>282</v>
      </c>
      <c r="K78" t="s">
        <v>283</v>
      </c>
      <c r="L78">
        <v>1191</v>
      </c>
      <c r="N78">
        <v>1013</v>
      </c>
      <c r="O78" t="s">
        <v>284</v>
      </c>
      <c r="P78" t="s">
        <v>284</v>
      </c>
      <c r="Q78">
        <v>1</v>
      </c>
      <c r="X78">
        <v>2.22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1</v>
      </c>
      <c r="AF78" t="s">
        <v>73</v>
      </c>
      <c r="AG78">
        <v>2.553</v>
      </c>
      <c r="AH78">
        <v>2</v>
      </c>
      <c r="AI78">
        <v>15622010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ROW(Source!A120)</f>
        <v>120</v>
      </c>
      <c r="B79">
        <v>15622018</v>
      </c>
      <c r="C79">
        <v>15622009</v>
      </c>
      <c r="D79">
        <v>7159942</v>
      </c>
      <c r="E79">
        <v>7157832</v>
      </c>
      <c r="F79">
        <v>1</v>
      </c>
      <c r="G79">
        <v>7157832</v>
      </c>
      <c r="H79">
        <v>2</v>
      </c>
      <c r="I79" t="s">
        <v>285</v>
      </c>
      <c r="K79" t="s">
        <v>286</v>
      </c>
      <c r="L79">
        <v>1344</v>
      </c>
      <c r="N79">
        <v>1008</v>
      </c>
      <c r="O79" t="s">
        <v>287</v>
      </c>
      <c r="P79" t="s">
        <v>287</v>
      </c>
      <c r="Q79">
        <v>1</v>
      </c>
      <c r="X79">
        <v>3.72</v>
      </c>
      <c r="Y79">
        <v>0</v>
      </c>
      <c r="Z79">
        <v>1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72</v>
      </c>
      <c r="AG79">
        <v>4.65</v>
      </c>
      <c r="AH79">
        <v>2</v>
      </c>
      <c r="AI79">
        <v>15622011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ROW(Source!A120)</f>
        <v>120</v>
      </c>
      <c r="B80">
        <v>15622021</v>
      </c>
      <c r="C80">
        <v>15622009</v>
      </c>
      <c r="D80">
        <v>7182707</v>
      </c>
      <c r="E80">
        <v>7157832</v>
      </c>
      <c r="F80">
        <v>1</v>
      </c>
      <c r="G80">
        <v>7157832</v>
      </c>
      <c r="H80">
        <v>3</v>
      </c>
      <c r="I80" t="s">
        <v>320</v>
      </c>
      <c r="K80" t="s">
        <v>326</v>
      </c>
      <c r="L80">
        <v>1344</v>
      </c>
      <c r="N80">
        <v>1008</v>
      </c>
      <c r="O80" t="s">
        <v>287</v>
      </c>
      <c r="P80" t="s">
        <v>287</v>
      </c>
      <c r="Q80">
        <v>1</v>
      </c>
      <c r="X80">
        <v>11.48</v>
      </c>
      <c r="Y80">
        <v>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11.48</v>
      </c>
      <c r="AH80">
        <v>2</v>
      </c>
      <c r="AI80">
        <v>15622012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ROW(Source!A120)</f>
        <v>120</v>
      </c>
      <c r="B81">
        <v>15622019</v>
      </c>
      <c r="C81">
        <v>15622009</v>
      </c>
      <c r="D81">
        <v>7173542</v>
      </c>
      <c r="E81">
        <v>7157832</v>
      </c>
      <c r="F81">
        <v>1</v>
      </c>
      <c r="G81">
        <v>7157832</v>
      </c>
      <c r="H81">
        <v>3</v>
      </c>
      <c r="I81" t="s">
        <v>445</v>
      </c>
      <c r="K81" t="s">
        <v>446</v>
      </c>
      <c r="L81">
        <v>1035</v>
      </c>
      <c r="N81">
        <v>1013</v>
      </c>
      <c r="O81" t="s">
        <v>185</v>
      </c>
      <c r="P81" t="s">
        <v>185</v>
      </c>
      <c r="Q81">
        <v>1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1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ROW(Source!A120)</f>
        <v>120</v>
      </c>
      <c r="B82">
        <v>15622020</v>
      </c>
      <c r="C82">
        <v>15622009</v>
      </c>
      <c r="D82">
        <v>7173557</v>
      </c>
      <c r="E82">
        <v>7157832</v>
      </c>
      <c r="F82">
        <v>1</v>
      </c>
      <c r="G82">
        <v>7157832</v>
      </c>
      <c r="H82">
        <v>3</v>
      </c>
      <c r="I82" t="s">
        <v>447</v>
      </c>
      <c r="K82" t="s">
        <v>448</v>
      </c>
      <c r="L82">
        <v>1035</v>
      </c>
      <c r="N82">
        <v>1013</v>
      </c>
      <c r="O82" t="s">
        <v>185</v>
      </c>
      <c r="P82" t="s">
        <v>185</v>
      </c>
      <c r="Q82">
        <v>1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G82">
        <v>1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ROW(Source!A145)</f>
        <v>145</v>
      </c>
      <c r="B83">
        <v>15622027</v>
      </c>
      <c r="C83">
        <v>15622025</v>
      </c>
      <c r="D83">
        <v>7157835</v>
      </c>
      <c r="E83">
        <v>7157832</v>
      </c>
      <c r="F83">
        <v>1</v>
      </c>
      <c r="G83">
        <v>7157832</v>
      </c>
      <c r="H83">
        <v>1</v>
      </c>
      <c r="I83" t="s">
        <v>282</v>
      </c>
      <c r="K83" t="s">
        <v>283</v>
      </c>
      <c r="L83">
        <v>1191</v>
      </c>
      <c r="N83">
        <v>1013</v>
      </c>
      <c r="O83" t="s">
        <v>284</v>
      </c>
      <c r="P83" t="s">
        <v>284</v>
      </c>
      <c r="Q83">
        <v>1</v>
      </c>
      <c r="X83">
        <v>151.54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1</v>
      </c>
      <c r="AG83">
        <v>151.54</v>
      </c>
      <c r="AH83">
        <v>2</v>
      </c>
      <c r="AI83">
        <v>15622026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ROW(Source!A146)</f>
        <v>146</v>
      </c>
      <c r="B84">
        <v>15622037</v>
      </c>
      <c r="C84">
        <v>15622028</v>
      </c>
      <c r="D84">
        <v>7157835</v>
      </c>
      <c r="E84">
        <v>7157832</v>
      </c>
      <c r="F84">
        <v>1</v>
      </c>
      <c r="G84">
        <v>7157832</v>
      </c>
      <c r="H84">
        <v>1</v>
      </c>
      <c r="I84" t="s">
        <v>282</v>
      </c>
      <c r="K84" t="s">
        <v>283</v>
      </c>
      <c r="L84">
        <v>1191</v>
      </c>
      <c r="N84">
        <v>1013</v>
      </c>
      <c r="O84" t="s">
        <v>284</v>
      </c>
      <c r="P84" t="s">
        <v>284</v>
      </c>
      <c r="Q84">
        <v>1</v>
      </c>
      <c r="X84">
        <v>272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1</v>
      </c>
      <c r="AF84" t="s">
        <v>73</v>
      </c>
      <c r="AG84">
        <v>312.79999999999995</v>
      </c>
      <c r="AH84">
        <v>2</v>
      </c>
      <c r="AI84">
        <v>15622029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ROW(Source!A146)</f>
        <v>146</v>
      </c>
      <c r="B85">
        <v>15622038</v>
      </c>
      <c r="C85">
        <v>15622028</v>
      </c>
      <c r="D85">
        <v>7230809</v>
      </c>
      <c r="E85">
        <v>1</v>
      </c>
      <c r="F85">
        <v>1</v>
      </c>
      <c r="G85">
        <v>7157832</v>
      </c>
      <c r="H85">
        <v>2</v>
      </c>
      <c r="I85" t="s">
        <v>377</v>
      </c>
      <c r="J85" t="s">
        <v>378</v>
      </c>
      <c r="K85" t="s">
        <v>379</v>
      </c>
      <c r="L85">
        <v>1368</v>
      </c>
      <c r="N85">
        <v>1011</v>
      </c>
      <c r="O85" t="s">
        <v>325</v>
      </c>
      <c r="P85" t="s">
        <v>325</v>
      </c>
      <c r="Q85">
        <v>1</v>
      </c>
      <c r="X85">
        <v>2.4</v>
      </c>
      <c r="Y85">
        <v>0</v>
      </c>
      <c r="Z85">
        <v>98.7</v>
      </c>
      <c r="AA85">
        <v>24.5</v>
      </c>
      <c r="AB85">
        <v>0</v>
      </c>
      <c r="AC85">
        <v>0</v>
      </c>
      <c r="AD85">
        <v>1</v>
      </c>
      <c r="AE85">
        <v>0</v>
      </c>
      <c r="AF85" t="s">
        <v>72</v>
      </c>
      <c r="AG85">
        <v>3</v>
      </c>
      <c r="AH85">
        <v>2</v>
      </c>
      <c r="AI85">
        <v>15622030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ROW(Source!A146)</f>
        <v>146</v>
      </c>
      <c r="B86">
        <v>15622039</v>
      </c>
      <c r="C86">
        <v>15622028</v>
      </c>
      <c r="D86">
        <v>7230914</v>
      </c>
      <c r="E86">
        <v>1</v>
      </c>
      <c r="F86">
        <v>1</v>
      </c>
      <c r="G86">
        <v>7157832</v>
      </c>
      <c r="H86">
        <v>2</v>
      </c>
      <c r="I86" t="s">
        <v>380</v>
      </c>
      <c r="J86" t="s">
        <v>381</v>
      </c>
      <c r="K86" t="s">
        <v>382</v>
      </c>
      <c r="L86">
        <v>1368</v>
      </c>
      <c r="N86">
        <v>1011</v>
      </c>
      <c r="O86" t="s">
        <v>325</v>
      </c>
      <c r="P86" t="s">
        <v>325</v>
      </c>
      <c r="Q86">
        <v>1</v>
      </c>
      <c r="X86">
        <v>62.8</v>
      </c>
      <c r="Y86">
        <v>0</v>
      </c>
      <c r="Z86">
        <v>6.75</v>
      </c>
      <c r="AA86">
        <v>0.32</v>
      </c>
      <c r="AB86">
        <v>0</v>
      </c>
      <c r="AC86">
        <v>0</v>
      </c>
      <c r="AD86">
        <v>1</v>
      </c>
      <c r="AE86">
        <v>0</v>
      </c>
      <c r="AF86" t="s">
        <v>72</v>
      </c>
      <c r="AG86">
        <v>78.5</v>
      </c>
      <c r="AH86">
        <v>2</v>
      </c>
      <c r="AI86">
        <v>15622031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ROW(Source!A146)</f>
        <v>146</v>
      </c>
      <c r="B87">
        <v>15622041</v>
      </c>
      <c r="C87">
        <v>15622028</v>
      </c>
      <c r="D87">
        <v>7182707</v>
      </c>
      <c r="E87">
        <v>7157832</v>
      </c>
      <c r="F87">
        <v>1</v>
      </c>
      <c r="G87">
        <v>7157832</v>
      </c>
      <c r="H87">
        <v>3</v>
      </c>
      <c r="I87" t="s">
        <v>320</v>
      </c>
      <c r="K87" t="s">
        <v>326</v>
      </c>
      <c r="L87">
        <v>1344</v>
      </c>
      <c r="N87">
        <v>1008</v>
      </c>
      <c r="O87" t="s">
        <v>287</v>
      </c>
      <c r="P87" t="s">
        <v>287</v>
      </c>
      <c r="Q87">
        <v>1</v>
      </c>
      <c r="X87">
        <v>60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60</v>
      </c>
      <c r="AH87">
        <v>2</v>
      </c>
      <c r="AI87">
        <v>15622033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ROW(Source!A146)</f>
        <v>146</v>
      </c>
      <c r="B88">
        <v>15622040</v>
      </c>
      <c r="C88">
        <v>15622028</v>
      </c>
      <c r="D88">
        <v>7175083</v>
      </c>
      <c r="E88">
        <v>7157832</v>
      </c>
      <c r="F88">
        <v>1</v>
      </c>
      <c r="G88">
        <v>7157832</v>
      </c>
      <c r="H88">
        <v>3</v>
      </c>
      <c r="I88" t="s">
        <v>383</v>
      </c>
      <c r="K88" t="s">
        <v>384</v>
      </c>
      <c r="L88">
        <v>1327</v>
      </c>
      <c r="N88">
        <v>1005</v>
      </c>
      <c r="O88" t="s">
        <v>91</v>
      </c>
      <c r="P88" t="s">
        <v>91</v>
      </c>
      <c r="Q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G88">
        <v>0</v>
      </c>
      <c r="AH88">
        <v>2</v>
      </c>
      <c r="AI88">
        <v>15622032</v>
      </c>
      <c r="AJ88">
        <v>93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ROW(Source!A172)</f>
        <v>172</v>
      </c>
      <c r="B89">
        <v>15622054</v>
      </c>
      <c r="C89">
        <v>15622046</v>
      </c>
      <c r="D89">
        <v>7157835</v>
      </c>
      <c r="E89">
        <v>7157832</v>
      </c>
      <c r="F89">
        <v>1</v>
      </c>
      <c r="G89">
        <v>7157832</v>
      </c>
      <c r="H89">
        <v>1</v>
      </c>
      <c r="I89" t="s">
        <v>282</v>
      </c>
      <c r="K89" t="s">
        <v>283</v>
      </c>
      <c r="L89">
        <v>1191</v>
      </c>
      <c r="N89">
        <v>1013</v>
      </c>
      <c r="O89" t="s">
        <v>284</v>
      </c>
      <c r="P89" t="s">
        <v>284</v>
      </c>
      <c r="Q89">
        <v>1</v>
      </c>
      <c r="X89">
        <v>1.11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 t="s">
        <v>73</v>
      </c>
      <c r="AG89">
        <v>1.2765</v>
      </c>
      <c r="AH89">
        <v>2</v>
      </c>
      <c r="AI89">
        <v>15622047</v>
      </c>
      <c r="AJ89">
        <v>94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ROW(Source!A172)</f>
        <v>172</v>
      </c>
      <c r="B90">
        <v>15622055</v>
      </c>
      <c r="C90">
        <v>15622046</v>
      </c>
      <c r="D90">
        <v>7231214</v>
      </c>
      <c r="E90">
        <v>1</v>
      </c>
      <c r="F90">
        <v>1</v>
      </c>
      <c r="G90">
        <v>7157832</v>
      </c>
      <c r="H90">
        <v>2</v>
      </c>
      <c r="I90" t="s">
        <v>385</v>
      </c>
      <c r="J90" t="s">
        <v>386</v>
      </c>
      <c r="K90" t="s">
        <v>387</v>
      </c>
      <c r="L90">
        <v>1368</v>
      </c>
      <c r="N90">
        <v>1011</v>
      </c>
      <c r="O90" t="s">
        <v>325</v>
      </c>
      <c r="P90" t="s">
        <v>325</v>
      </c>
      <c r="Q90">
        <v>1</v>
      </c>
      <c r="X90">
        <v>0.26</v>
      </c>
      <c r="Y90">
        <v>0</v>
      </c>
      <c r="Z90">
        <v>6.22</v>
      </c>
      <c r="AA90">
        <v>0.29</v>
      </c>
      <c r="AB90">
        <v>0</v>
      </c>
      <c r="AC90">
        <v>0</v>
      </c>
      <c r="AD90">
        <v>1</v>
      </c>
      <c r="AE90">
        <v>0</v>
      </c>
      <c r="AF90" t="s">
        <v>72</v>
      </c>
      <c r="AG90">
        <v>0.325</v>
      </c>
      <c r="AH90">
        <v>2</v>
      </c>
      <c r="AI90">
        <v>15622048</v>
      </c>
      <c r="AJ90">
        <v>95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ROW(Source!A172)</f>
        <v>172</v>
      </c>
      <c r="B91">
        <v>15622056</v>
      </c>
      <c r="C91">
        <v>15622046</v>
      </c>
      <c r="D91">
        <v>7231457</v>
      </c>
      <c r="E91">
        <v>1</v>
      </c>
      <c r="F91">
        <v>1</v>
      </c>
      <c r="G91">
        <v>7157832</v>
      </c>
      <c r="H91">
        <v>2</v>
      </c>
      <c r="I91" t="s">
        <v>388</v>
      </c>
      <c r="J91" t="s">
        <v>389</v>
      </c>
      <c r="K91" t="s">
        <v>390</v>
      </c>
      <c r="L91">
        <v>1368</v>
      </c>
      <c r="N91">
        <v>1011</v>
      </c>
      <c r="O91" t="s">
        <v>325</v>
      </c>
      <c r="P91" t="s">
        <v>325</v>
      </c>
      <c r="Q91">
        <v>1</v>
      </c>
      <c r="X91">
        <v>0.02</v>
      </c>
      <c r="Y91">
        <v>0</v>
      </c>
      <c r="Z91">
        <v>0.68</v>
      </c>
      <c r="AA91">
        <v>0.04</v>
      </c>
      <c r="AB91">
        <v>0</v>
      </c>
      <c r="AC91">
        <v>0</v>
      </c>
      <c r="AD91">
        <v>1</v>
      </c>
      <c r="AE91">
        <v>0</v>
      </c>
      <c r="AF91" t="s">
        <v>72</v>
      </c>
      <c r="AG91">
        <v>0.025</v>
      </c>
      <c r="AH91">
        <v>2</v>
      </c>
      <c r="AI91">
        <v>15622049</v>
      </c>
      <c r="AJ91">
        <v>96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ROW(Source!A172)</f>
        <v>172</v>
      </c>
      <c r="B92">
        <v>15622057</v>
      </c>
      <c r="C92">
        <v>15622046</v>
      </c>
      <c r="D92">
        <v>7231491</v>
      </c>
      <c r="E92">
        <v>1</v>
      </c>
      <c r="F92">
        <v>1</v>
      </c>
      <c r="G92">
        <v>7157832</v>
      </c>
      <c r="H92">
        <v>2</v>
      </c>
      <c r="I92" t="s">
        <v>362</v>
      </c>
      <c r="J92" t="s">
        <v>363</v>
      </c>
      <c r="K92" t="s">
        <v>364</v>
      </c>
      <c r="L92">
        <v>1368</v>
      </c>
      <c r="N92">
        <v>1011</v>
      </c>
      <c r="O92" t="s">
        <v>325</v>
      </c>
      <c r="P92" t="s">
        <v>325</v>
      </c>
      <c r="Q92">
        <v>1</v>
      </c>
      <c r="X92">
        <v>0.15</v>
      </c>
      <c r="Y92">
        <v>0</v>
      </c>
      <c r="Z92">
        <v>0.64</v>
      </c>
      <c r="AA92">
        <v>0.04</v>
      </c>
      <c r="AB92">
        <v>0</v>
      </c>
      <c r="AC92">
        <v>0</v>
      </c>
      <c r="AD92">
        <v>1</v>
      </c>
      <c r="AE92">
        <v>0</v>
      </c>
      <c r="AF92" t="s">
        <v>72</v>
      </c>
      <c r="AG92">
        <v>0.1875</v>
      </c>
      <c r="AH92">
        <v>2</v>
      </c>
      <c r="AI92">
        <v>15622050</v>
      </c>
      <c r="AJ92">
        <v>97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ROW(Source!A172)</f>
        <v>172</v>
      </c>
      <c r="B93">
        <v>15622058</v>
      </c>
      <c r="C93">
        <v>15622046</v>
      </c>
      <c r="D93">
        <v>7231445</v>
      </c>
      <c r="E93">
        <v>1</v>
      </c>
      <c r="F93">
        <v>1</v>
      </c>
      <c r="G93">
        <v>7157832</v>
      </c>
      <c r="H93">
        <v>2</v>
      </c>
      <c r="I93" t="s">
        <v>365</v>
      </c>
      <c r="J93" t="s">
        <v>366</v>
      </c>
      <c r="K93" t="s">
        <v>367</v>
      </c>
      <c r="L93">
        <v>1368</v>
      </c>
      <c r="N93">
        <v>1011</v>
      </c>
      <c r="O93" t="s">
        <v>325</v>
      </c>
      <c r="P93" t="s">
        <v>325</v>
      </c>
      <c r="Q93">
        <v>1</v>
      </c>
      <c r="X93">
        <v>0.11</v>
      </c>
      <c r="Y93">
        <v>0</v>
      </c>
      <c r="Z93">
        <v>2.36</v>
      </c>
      <c r="AA93">
        <v>0.1</v>
      </c>
      <c r="AB93">
        <v>0</v>
      </c>
      <c r="AC93">
        <v>0</v>
      </c>
      <c r="AD93">
        <v>1</v>
      </c>
      <c r="AE93">
        <v>0</v>
      </c>
      <c r="AF93" t="s">
        <v>72</v>
      </c>
      <c r="AG93">
        <v>0.1375</v>
      </c>
      <c r="AH93">
        <v>2</v>
      </c>
      <c r="AI93">
        <v>15622051</v>
      </c>
      <c r="AJ93">
        <v>98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ROW(Source!A172)</f>
        <v>172</v>
      </c>
      <c r="B94">
        <v>15622059</v>
      </c>
      <c r="C94">
        <v>15622046</v>
      </c>
      <c r="D94">
        <v>7234227</v>
      </c>
      <c r="E94">
        <v>1</v>
      </c>
      <c r="F94">
        <v>1</v>
      </c>
      <c r="G94">
        <v>7157832</v>
      </c>
      <c r="H94">
        <v>3</v>
      </c>
      <c r="I94" t="s">
        <v>391</v>
      </c>
      <c r="J94" t="s">
        <v>392</v>
      </c>
      <c r="K94" t="s">
        <v>393</v>
      </c>
      <c r="L94">
        <v>1346</v>
      </c>
      <c r="N94">
        <v>1009</v>
      </c>
      <c r="O94" t="s">
        <v>356</v>
      </c>
      <c r="P94" t="s">
        <v>356</v>
      </c>
      <c r="Q94">
        <v>1</v>
      </c>
      <c r="X94">
        <v>0.02</v>
      </c>
      <c r="Y94">
        <v>20.63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0.02</v>
      </c>
      <c r="AH94">
        <v>2</v>
      </c>
      <c r="AI94">
        <v>15622052</v>
      </c>
      <c r="AJ94">
        <v>99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ROW(Source!A172)</f>
        <v>172</v>
      </c>
      <c r="B95">
        <v>15622060</v>
      </c>
      <c r="C95">
        <v>15622046</v>
      </c>
      <c r="D95">
        <v>7173724</v>
      </c>
      <c r="E95">
        <v>7157832</v>
      </c>
      <c r="F95">
        <v>1</v>
      </c>
      <c r="G95">
        <v>7157832</v>
      </c>
      <c r="H95">
        <v>3</v>
      </c>
      <c r="I95" t="s">
        <v>449</v>
      </c>
      <c r="K95" t="s">
        <v>450</v>
      </c>
      <c r="L95">
        <v>1354</v>
      </c>
      <c r="N95">
        <v>1010</v>
      </c>
      <c r="O95" t="s">
        <v>174</v>
      </c>
      <c r="P95" t="s">
        <v>174</v>
      </c>
      <c r="Q95">
        <v>1</v>
      </c>
      <c r="X95">
        <v>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G95">
        <v>1</v>
      </c>
      <c r="AH95">
        <v>3</v>
      </c>
      <c r="AI95">
        <v>-1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ROW(Source!A174)</f>
        <v>174</v>
      </c>
      <c r="B96">
        <v>15622067</v>
      </c>
      <c r="C96">
        <v>15622062</v>
      </c>
      <c r="D96">
        <v>7157835</v>
      </c>
      <c r="E96">
        <v>7157832</v>
      </c>
      <c r="F96">
        <v>1</v>
      </c>
      <c r="G96">
        <v>7157832</v>
      </c>
      <c r="H96">
        <v>1</v>
      </c>
      <c r="I96" t="s">
        <v>282</v>
      </c>
      <c r="K96" t="s">
        <v>283</v>
      </c>
      <c r="L96">
        <v>1191</v>
      </c>
      <c r="N96">
        <v>1013</v>
      </c>
      <c r="O96" t="s">
        <v>284</v>
      </c>
      <c r="P96" t="s">
        <v>284</v>
      </c>
      <c r="Q96">
        <v>1</v>
      </c>
      <c r="X96">
        <v>198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1</v>
      </c>
      <c r="AF96" t="s">
        <v>73</v>
      </c>
      <c r="AG96">
        <v>227.7</v>
      </c>
      <c r="AH96">
        <v>2</v>
      </c>
      <c r="AI96">
        <v>15622063</v>
      </c>
      <c r="AJ96">
        <v>101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ROW(Source!A174)</f>
        <v>174</v>
      </c>
      <c r="B97">
        <v>15622068</v>
      </c>
      <c r="C97">
        <v>15622062</v>
      </c>
      <c r="D97">
        <v>7231421</v>
      </c>
      <c r="E97">
        <v>1</v>
      </c>
      <c r="F97">
        <v>1</v>
      </c>
      <c r="G97">
        <v>7157832</v>
      </c>
      <c r="H97">
        <v>2</v>
      </c>
      <c r="I97" t="s">
        <v>332</v>
      </c>
      <c r="J97" t="s">
        <v>333</v>
      </c>
      <c r="K97" t="s">
        <v>334</v>
      </c>
      <c r="L97">
        <v>1368</v>
      </c>
      <c r="N97">
        <v>1011</v>
      </c>
      <c r="O97" t="s">
        <v>325</v>
      </c>
      <c r="P97" t="s">
        <v>325</v>
      </c>
      <c r="Q97">
        <v>1</v>
      </c>
      <c r="X97">
        <v>0.19</v>
      </c>
      <c r="Y97">
        <v>0</v>
      </c>
      <c r="Z97">
        <v>74.44</v>
      </c>
      <c r="AA97">
        <v>17.59</v>
      </c>
      <c r="AB97">
        <v>0</v>
      </c>
      <c r="AC97">
        <v>0</v>
      </c>
      <c r="AD97">
        <v>1</v>
      </c>
      <c r="AE97">
        <v>0</v>
      </c>
      <c r="AF97" t="s">
        <v>72</v>
      </c>
      <c r="AG97">
        <v>0.2375</v>
      </c>
      <c r="AH97">
        <v>2</v>
      </c>
      <c r="AI97">
        <v>15622064</v>
      </c>
      <c r="AJ97">
        <v>102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ROW(Source!A174)</f>
        <v>174</v>
      </c>
      <c r="B98">
        <v>15622069</v>
      </c>
      <c r="C98">
        <v>15622062</v>
      </c>
      <c r="D98">
        <v>7230811</v>
      </c>
      <c r="E98">
        <v>1</v>
      </c>
      <c r="F98">
        <v>1</v>
      </c>
      <c r="G98">
        <v>7157832</v>
      </c>
      <c r="H98">
        <v>2</v>
      </c>
      <c r="I98" t="s">
        <v>397</v>
      </c>
      <c r="J98" t="s">
        <v>398</v>
      </c>
      <c r="K98" t="s">
        <v>399</v>
      </c>
      <c r="L98">
        <v>1368</v>
      </c>
      <c r="N98">
        <v>1011</v>
      </c>
      <c r="O98" t="s">
        <v>325</v>
      </c>
      <c r="P98" t="s">
        <v>325</v>
      </c>
      <c r="Q98">
        <v>1</v>
      </c>
      <c r="X98">
        <v>0.14</v>
      </c>
      <c r="Y98">
        <v>0</v>
      </c>
      <c r="Z98">
        <v>102.11</v>
      </c>
      <c r="AA98">
        <v>30.03</v>
      </c>
      <c r="AB98">
        <v>0</v>
      </c>
      <c r="AC98">
        <v>0</v>
      </c>
      <c r="AD98">
        <v>1</v>
      </c>
      <c r="AE98">
        <v>0</v>
      </c>
      <c r="AF98" t="s">
        <v>72</v>
      </c>
      <c r="AG98">
        <v>0.17500000000000002</v>
      </c>
      <c r="AH98">
        <v>2</v>
      </c>
      <c r="AI98">
        <v>15622065</v>
      </c>
      <c r="AJ98">
        <v>103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ROW(Source!A174)</f>
        <v>174</v>
      </c>
      <c r="B99">
        <v>15622070</v>
      </c>
      <c r="C99">
        <v>15622062</v>
      </c>
      <c r="D99">
        <v>7175027</v>
      </c>
      <c r="E99">
        <v>7157832</v>
      </c>
      <c r="F99">
        <v>1</v>
      </c>
      <c r="G99">
        <v>7157832</v>
      </c>
      <c r="H99">
        <v>3</v>
      </c>
      <c r="I99" t="s">
        <v>451</v>
      </c>
      <c r="K99" t="s">
        <v>452</v>
      </c>
      <c r="L99">
        <v>1348</v>
      </c>
      <c r="N99">
        <v>1009</v>
      </c>
      <c r="O99" t="s">
        <v>28</v>
      </c>
      <c r="P99" t="s">
        <v>28</v>
      </c>
      <c r="Q99">
        <v>1000</v>
      </c>
      <c r="X99">
        <v>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G99">
        <v>1</v>
      </c>
      <c r="AH99">
        <v>3</v>
      </c>
      <c r="AI99">
        <v>-1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ROW(Source!A176)</f>
        <v>176</v>
      </c>
      <c r="B100">
        <v>15622084</v>
      </c>
      <c r="C100">
        <v>15622072</v>
      </c>
      <c r="D100">
        <v>7157835</v>
      </c>
      <c r="E100">
        <v>7157832</v>
      </c>
      <c r="F100">
        <v>1</v>
      </c>
      <c r="G100">
        <v>7157832</v>
      </c>
      <c r="H100">
        <v>1</v>
      </c>
      <c r="I100" t="s">
        <v>282</v>
      </c>
      <c r="K100" t="s">
        <v>283</v>
      </c>
      <c r="L100">
        <v>1191</v>
      </c>
      <c r="N100">
        <v>1013</v>
      </c>
      <c r="O100" t="s">
        <v>284</v>
      </c>
      <c r="P100" t="s">
        <v>284</v>
      </c>
      <c r="Q100">
        <v>1</v>
      </c>
      <c r="X100">
        <v>91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1</v>
      </c>
      <c r="AF100" t="s">
        <v>73</v>
      </c>
      <c r="AG100">
        <v>104.64999999999999</v>
      </c>
      <c r="AH100">
        <v>2</v>
      </c>
      <c r="AI100">
        <v>15622073</v>
      </c>
      <c r="AJ100">
        <v>105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ROW(Source!A176)</f>
        <v>176</v>
      </c>
      <c r="B101">
        <v>15622090</v>
      </c>
      <c r="C101">
        <v>15622072</v>
      </c>
      <c r="D101">
        <v>7159942</v>
      </c>
      <c r="E101">
        <v>7157832</v>
      </c>
      <c r="F101">
        <v>1</v>
      </c>
      <c r="G101">
        <v>7157832</v>
      </c>
      <c r="H101">
        <v>2</v>
      </c>
      <c r="I101" t="s">
        <v>285</v>
      </c>
      <c r="K101" t="s">
        <v>286</v>
      </c>
      <c r="L101">
        <v>1344</v>
      </c>
      <c r="N101">
        <v>1008</v>
      </c>
      <c r="O101" t="s">
        <v>287</v>
      </c>
      <c r="P101" t="s">
        <v>287</v>
      </c>
      <c r="Q101">
        <v>1</v>
      </c>
      <c r="X101">
        <v>37.22</v>
      </c>
      <c r="Y101">
        <v>0</v>
      </c>
      <c r="Z101">
        <v>1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72</v>
      </c>
      <c r="AG101">
        <v>46.525</v>
      </c>
      <c r="AH101">
        <v>2</v>
      </c>
      <c r="AI101">
        <v>15622079</v>
      </c>
      <c r="AJ101">
        <v>106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ROW(Source!A176)</f>
        <v>176</v>
      </c>
      <c r="B102">
        <v>15622085</v>
      </c>
      <c r="C102">
        <v>15622072</v>
      </c>
      <c r="D102">
        <v>7231214</v>
      </c>
      <c r="E102">
        <v>1</v>
      </c>
      <c r="F102">
        <v>1</v>
      </c>
      <c r="G102">
        <v>7157832</v>
      </c>
      <c r="H102">
        <v>2</v>
      </c>
      <c r="I102" t="s">
        <v>385</v>
      </c>
      <c r="J102" t="s">
        <v>386</v>
      </c>
      <c r="K102" t="s">
        <v>387</v>
      </c>
      <c r="L102">
        <v>1368</v>
      </c>
      <c r="N102">
        <v>1011</v>
      </c>
      <c r="O102" t="s">
        <v>325</v>
      </c>
      <c r="P102" t="s">
        <v>325</v>
      </c>
      <c r="Q102">
        <v>1</v>
      </c>
      <c r="X102">
        <v>27.3</v>
      </c>
      <c r="Y102">
        <v>0</v>
      </c>
      <c r="Z102">
        <v>6.22</v>
      </c>
      <c r="AA102">
        <v>0.29</v>
      </c>
      <c r="AB102">
        <v>0</v>
      </c>
      <c r="AC102">
        <v>0</v>
      </c>
      <c r="AD102">
        <v>1</v>
      </c>
      <c r="AE102">
        <v>0</v>
      </c>
      <c r="AF102" t="s">
        <v>72</v>
      </c>
      <c r="AG102">
        <v>34.125</v>
      </c>
      <c r="AH102">
        <v>2</v>
      </c>
      <c r="AI102">
        <v>15622074</v>
      </c>
      <c r="AJ102">
        <v>107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ROW(Source!A176)</f>
        <v>176</v>
      </c>
      <c r="B103">
        <v>15622086</v>
      </c>
      <c r="C103">
        <v>15622072</v>
      </c>
      <c r="D103">
        <v>7231216</v>
      </c>
      <c r="E103">
        <v>1</v>
      </c>
      <c r="F103">
        <v>1</v>
      </c>
      <c r="G103">
        <v>7157832</v>
      </c>
      <c r="H103">
        <v>2</v>
      </c>
      <c r="I103" t="s">
        <v>400</v>
      </c>
      <c r="J103" t="s">
        <v>401</v>
      </c>
      <c r="K103" t="s">
        <v>402</v>
      </c>
      <c r="L103">
        <v>1368</v>
      </c>
      <c r="N103">
        <v>1011</v>
      </c>
      <c r="O103" t="s">
        <v>325</v>
      </c>
      <c r="P103" t="s">
        <v>325</v>
      </c>
      <c r="Q103">
        <v>1</v>
      </c>
      <c r="X103">
        <v>1</v>
      </c>
      <c r="Y103">
        <v>0</v>
      </c>
      <c r="Z103">
        <v>1.09</v>
      </c>
      <c r="AA103">
        <v>0.09</v>
      </c>
      <c r="AB103">
        <v>0</v>
      </c>
      <c r="AC103">
        <v>0</v>
      </c>
      <c r="AD103">
        <v>1</v>
      </c>
      <c r="AE103">
        <v>0</v>
      </c>
      <c r="AF103" t="s">
        <v>72</v>
      </c>
      <c r="AG103">
        <v>1.25</v>
      </c>
      <c r="AH103">
        <v>2</v>
      </c>
      <c r="AI103">
        <v>15622075</v>
      </c>
      <c r="AJ103">
        <v>108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ROW(Source!A176)</f>
        <v>176</v>
      </c>
      <c r="B104">
        <v>15622087</v>
      </c>
      <c r="C104">
        <v>15622072</v>
      </c>
      <c r="D104">
        <v>7231457</v>
      </c>
      <c r="E104">
        <v>1</v>
      </c>
      <c r="F104">
        <v>1</v>
      </c>
      <c r="G104">
        <v>7157832</v>
      </c>
      <c r="H104">
        <v>2</v>
      </c>
      <c r="I104" t="s">
        <v>388</v>
      </c>
      <c r="J104" t="s">
        <v>389</v>
      </c>
      <c r="K104" t="s">
        <v>390</v>
      </c>
      <c r="L104">
        <v>1368</v>
      </c>
      <c r="N104">
        <v>1011</v>
      </c>
      <c r="O104" t="s">
        <v>325</v>
      </c>
      <c r="P104" t="s">
        <v>325</v>
      </c>
      <c r="Q104">
        <v>1</v>
      </c>
      <c r="X104">
        <v>1.1</v>
      </c>
      <c r="Y104">
        <v>0</v>
      </c>
      <c r="Z104">
        <v>0.68</v>
      </c>
      <c r="AA104">
        <v>0.04</v>
      </c>
      <c r="AB104">
        <v>0</v>
      </c>
      <c r="AC104">
        <v>0</v>
      </c>
      <c r="AD104">
        <v>1</v>
      </c>
      <c r="AE104">
        <v>0</v>
      </c>
      <c r="AF104" t="s">
        <v>72</v>
      </c>
      <c r="AG104">
        <v>1.375</v>
      </c>
      <c r="AH104">
        <v>2</v>
      </c>
      <c r="AI104">
        <v>15622076</v>
      </c>
      <c r="AJ104">
        <v>109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ROW(Source!A176)</f>
        <v>176</v>
      </c>
      <c r="B105">
        <v>15622088</v>
      </c>
      <c r="C105">
        <v>15622072</v>
      </c>
      <c r="D105">
        <v>7231445</v>
      </c>
      <c r="E105">
        <v>1</v>
      </c>
      <c r="F105">
        <v>1</v>
      </c>
      <c r="G105">
        <v>7157832</v>
      </c>
      <c r="H105">
        <v>2</v>
      </c>
      <c r="I105" t="s">
        <v>365</v>
      </c>
      <c r="J105" t="s">
        <v>366</v>
      </c>
      <c r="K105" t="s">
        <v>367</v>
      </c>
      <c r="L105">
        <v>1368</v>
      </c>
      <c r="N105">
        <v>1011</v>
      </c>
      <c r="O105" t="s">
        <v>325</v>
      </c>
      <c r="P105" t="s">
        <v>325</v>
      </c>
      <c r="Q105">
        <v>1</v>
      </c>
      <c r="X105">
        <v>0.3</v>
      </c>
      <c r="Y105">
        <v>0</v>
      </c>
      <c r="Z105">
        <v>2.36</v>
      </c>
      <c r="AA105">
        <v>0.1</v>
      </c>
      <c r="AB105">
        <v>0</v>
      </c>
      <c r="AC105">
        <v>0</v>
      </c>
      <c r="AD105">
        <v>1</v>
      </c>
      <c r="AE105">
        <v>0</v>
      </c>
      <c r="AF105" t="s">
        <v>72</v>
      </c>
      <c r="AG105">
        <v>0.375</v>
      </c>
      <c r="AH105">
        <v>2</v>
      </c>
      <c r="AI105">
        <v>15622077</v>
      </c>
      <c r="AJ105">
        <v>110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ROW(Source!A176)</f>
        <v>176</v>
      </c>
      <c r="B106">
        <v>15622089</v>
      </c>
      <c r="C106">
        <v>15622072</v>
      </c>
      <c r="D106">
        <v>7231498</v>
      </c>
      <c r="E106">
        <v>1</v>
      </c>
      <c r="F106">
        <v>1</v>
      </c>
      <c r="G106">
        <v>7157832</v>
      </c>
      <c r="H106">
        <v>2</v>
      </c>
      <c r="I106" t="s">
        <v>403</v>
      </c>
      <c r="J106" t="s">
        <v>404</v>
      </c>
      <c r="K106" t="s">
        <v>405</v>
      </c>
      <c r="L106">
        <v>1368</v>
      </c>
      <c r="N106">
        <v>1011</v>
      </c>
      <c r="O106" t="s">
        <v>325</v>
      </c>
      <c r="P106" t="s">
        <v>325</v>
      </c>
      <c r="Q106">
        <v>1</v>
      </c>
      <c r="X106">
        <v>0.84</v>
      </c>
      <c r="Y106">
        <v>0</v>
      </c>
      <c r="Z106">
        <v>18.31</v>
      </c>
      <c r="AA106">
        <v>13.46</v>
      </c>
      <c r="AB106">
        <v>0</v>
      </c>
      <c r="AC106">
        <v>0</v>
      </c>
      <c r="AD106">
        <v>1</v>
      </c>
      <c r="AE106">
        <v>0</v>
      </c>
      <c r="AF106" t="s">
        <v>72</v>
      </c>
      <c r="AG106">
        <v>1.05</v>
      </c>
      <c r="AH106">
        <v>2</v>
      </c>
      <c r="AI106">
        <v>15622078</v>
      </c>
      <c r="AJ106">
        <v>111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ROW(Source!A176)</f>
        <v>176</v>
      </c>
      <c r="B107">
        <v>15622091</v>
      </c>
      <c r="C107">
        <v>15622072</v>
      </c>
      <c r="D107">
        <v>7158014</v>
      </c>
      <c r="E107">
        <v>7157832</v>
      </c>
      <c r="F107">
        <v>1</v>
      </c>
      <c r="G107">
        <v>7157832</v>
      </c>
      <c r="H107">
        <v>3</v>
      </c>
      <c r="I107" t="s">
        <v>453</v>
      </c>
      <c r="K107" t="s">
        <v>454</v>
      </c>
      <c r="L107">
        <v>1339</v>
      </c>
      <c r="N107">
        <v>1007</v>
      </c>
      <c r="O107" t="s">
        <v>102</v>
      </c>
      <c r="P107" t="s">
        <v>102</v>
      </c>
      <c r="Q107">
        <v>1</v>
      </c>
      <c r="X107">
        <v>0.5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G107">
        <v>0.5</v>
      </c>
      <c r="AH107">
        <v>3</v>
      </c>
      <c r="AI107">
        <v>-1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ROW(Source!A176)</f>
        <v>176</v>
      </c>
      <c r="B108">
        <v>15622092</v>
      </c>
      <c r="C108">
        <v>15622072</v>
      </c>
      <c r="D108">
        <v>7158474</v>
      </c>
      <c r="E108">
        <v>7157832</v>
      </c>
      <c r="F108">
        <v>1</v>
      </c>
      <c r="G108">
        <v>7157832</v>
      </c>
      <c r="H108">
        <v>3</v>
      </c>
      <c r="I108" t="s">
        <v>455</v>
      </c>
      <c r="K108" t="s">
        <v>456</v>
      </c>
      <c r="L108">
        <v>1348</v>
      </c>
      <c r="N108">
        <v>1009</v>
      </c>
      <c r="O108" t="s">
        <v>28</v>
      </c>
      <c r="P108" t="s">
        <v>28</v>
      </c>
      <c r="Q108">
        <v>1000</v>
      </c>
      <c r="X108">
        <v>1.032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G108">
        <v>1.032</v>
      </c>
      <c r="AH108">
        <v>3</v>
      </c>
      <c r="AI108">
        <v>-1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ROW(Source!A176)</f>
        <v>176</v>
      </c>
      <c r="B109">
        <v>15622093</v>
      </c>
      <c r="C109">
        <v>15622072</v>
      </c>
      <c r="D109">
        <v>7233230</v>
      </c>
      <c r="E109">
        <v>1</v>
      </c>
      <c r="F109">
        <v>1</v>
      </c>
      <c r="G109">
        <v>7157832</v>
      </c>
      <c r="H109">
        <v>3</v>
      </c>
      <c r="I109" t="s">
        <v>406</v>
      </c>
      <c r="J109" t="s">
        <v>407</v>
      </c>
      <c r="K109" t="s">
        <v>408</v>
      </c>
      <c r="L109">
        <v>1348</v>
      </c>
      <c r="N109">
        <v>1009</v>
      </c>
      <c r="O109" t="s">
        <v>28</v>
      </c>
      <c r="P109" t="s">
        <v>28</v>
      </c>
      <c r="Q109">
        <v>1000</v>
      </c>
      <c r="X109">
        <v>0.0215</v>
      </c>
      <c r="Y109">
        <v>7191.81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0.0215</v>
      </c>
      <c r="AH109">
        <v>2</v>
      </c>
      <c r="AI109">
        <v>15622080</v>
      </c>
      <c r="AJ109">
        <v>112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ROW(Source!A176)</f>
        <v>176</v>
      </c>
      <c r="B110">
        <v>15622094</v>
      </c>
      <c r="C110">
        <v>15622072</v>
      </c>
      <c r="D110">
        <v>7162576</v>
      </c>
      <c r="E110">
        <v>7157832</v>
      </c>
      <c r="F110">
        <v>1</v>
      </c>
      <c r="G110">
        <v>7157832</v>
      </c>
      <c r="H110">
        <v>3</v>
      </c>
      <c r="I110" t="s">
        <v>457</v>
      </c>
      <c r="K110" t="s">
        <v>458</v>
      </c>
      <c r="L110">
        <v>1339</v>
      </c>
      <c r="N110">
        <v>1007</v>
      </c>
      <c r="O110" t="s">
        <v>102</v>
      </c>
      <c r="P110" t="s">
        <v>102</v>
      </c>
      <c r="Q110">
        <v>1</v>
      </c>
      <c r="X110">
        <v>2.6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G110">
        <v>2.6</v>
      </c>
      <c r="AH110">
        <v>3</v>
      </c>
      <c r="AI110">
        <v>-1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ROW(Source!A180)</f>
        <v>180</v>
      </c>
      <c r="B111">
        <v>15622108</v>
      </c>
      <c r="C111">
        <v>15622098</v>
      </c>
      <c r="D111">
        <v>7157835</v>
      </c>
      <c r="E111">
        <v>7157832</v>
      </c>
      <c r="F111">
        <v>1</v>
      </c>
      <c r="G111">
        <v>7157832</v>
      </c>
      <c r="H111">
        <v>1</v>
      </c>
      <c r="I111" t="s">
        <v>282</v>
      </c>
      <c r="K111" t="s">
        <v>283</v>
      </c>
      <c r="L111">
        <v>1191</v>
      </c>
      <c r="N111">
        <v>1013</v>
      </c>
      <c r="O111" t="s">
        <v>284</v>
      </c>
      <c r="P111" t="s">
        <v>284</v>
      </c>
      <c r="Q111">
        <v>1</v>
      </c>
      <c r="X111">
        <v>46.6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1</v>
      </c>
      <c r="AF111" t="s">
        <v>73</v>
      </c>
      <c r="AG111">
        <v>53.589999999999996</v>
      </c>
      <c r="AH111">
        <v>2</v>
      </c>
      <c r="AI111">
        <v>15622099</v>
      </c>
      <c r="AJ111">
        <v>116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ROW(Source!A180)</f>
        <v>180</v>
      </c>
      <c r="B112">
        <v>15622112</v>
      </c>
      <c r="C112">
        <v>15622098</v>
      </c>
      <c r="D112">
        <v>7159942</v>
      </c>
      <c r="E112">
        <v>7157832</v>
      </c>
      <c r="F112">
        <v>1</v>
      </c>
      <c r="G112">
        <v>7157832</v>
      </c>
      <c r="H112">
        <v>2</v>
      </c>
      <c r="I112" t="s">
        <v>285</v>
      </c>
      <c r="K112" t="s">
        <v>286</v>
      </c>
      <c r="L112">
        <v>1344</v>
      </c>
      <c r="N112">
        <v>1008</v>
      </c>
      <c r="O112" t="s">
        <v>287</v>
      </c>
      <c r="P112" t="s">
        <v>287</v>
      </c>
      <c r="Q112">
        <v>1</v>
      </c>
      <c r="X112">
        <v>40.56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72</v>
      </c>
      <c r="AG112">
        <v>50.7</v>
      </c>
      <c r="AH112">
        <v>2</v>
      </c>
      <c r="AI112">
        <v>15622103</v>
      </c>
      <c r="AJ112">
        <v>117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ROW(Source!A180)</f>
        <v>180</v>
      </c>
      <c r="B113">
        <v>15622109</v>
      </c>
      <c r="C113">
        <v>15622098</v>
      </c>
      <c r="D113">
        <v>7231220</v>
      </c>
      <c r="E113">
        <v>1</v>
      </c>
      <c r="F113">
        <v>1</v>
      </c>
      <c r="G113">
        <v>7157832</v>
      </c>
      <c r="H113">
        <v>2</v>
      </c>
      <c r="I113" t="s">
        <v>409</v>
      </c>
      <c r="J113" t="s">
        <v>410</v>
      </c>
      <c r="K113" t="s">
        <v>411</v>
      </c>
      <c r="L113">
        <v>1368</v>
      </c>
      <c r="N113">
        <v>1011</v>
      </c>
      <c r="O113" t="s">
        <v>325</v>
      </c>
      <c r="P113" t="s">
        <v>325</v>
      </c>
      <c r="Q113">
        <v>1</v>
      </c>
      <c r="X113">
        <v>0.14</v>
      </c>
      <c r="Y113">
        <v>0</v>
      </c>
      <c r="Z113">
        <v>6.39</v>
      </c>
      <c r="AA113">
        <v>0.32</v>
      </c>
      <c r="AB113">
        <v>0</v>
      </c>
      <c r="AC113">
        <v>0</v>
      </c>
      <c r="AD113">
        <v>1</v>
      </c>
      <c r="AE113">
        <v>0</v>
      </c>
      <c r="AF113" t="s">
        <v>72</v>
      </c>
      <c r="AG113">
        <v>0.17500000000000002</v>
      </c>
      <c r="AH113">
        <v>2</v>
      </c>
      <c r="AI113">
        <v>15622100</v>
      </c>
      <c r="AJ113">
        <v>118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ROW(Source!A180)</f>
        <v>180</v>
      </c>
      <c r="B114">
        <v>15622110</v>
      </c>
      <c r="C114">
        <v>15622098</v>
      </c>
      <c r="D114">
        <v>7231483</v>
      </c>
      <c r="E114">
        <v>1</v>
      </c>
      <c r="F114">
        <v>1</v>
      </c>
      <c r="G114">
        <v>7157832</v>
      </c>
      <c r="H114">
        <v>2</v>
      </c>
      <c r="I114" t="s">
        <v>412</v>
      </c>
      <c r="J114" t="s">
        <v>413</v>
      </c>
      <c r="K114" t="s">
        <v>414</v>
      </c>
      <c r="L114">
        <v>1368</v>
      </c>
      <c r="N114">
        <v>1011</v>
      </c>
      <c r="O114" t="s">
        <v>325</v>
      </c>
      <c r="P114" t="s">
        <v>325</v>
      </c>
      <c r="Q114">
        <v>1</v>
      </c>
      <c r="X114">
        <v>1.75</v>
      </c>
      <c r="Y114">
        <v>0</v>
      </c>
      <c r="Z114">
        <v>2.58</v>
      </c>
      <c r="AA114">
        <v>0.04</v>
      </c>
      <c r="AB114">
        <v>0</v>
      </c>
      <c r="AC114">
        <v>0</v>
      </c>
      <c r="AD114">
        <v>1</v>
      </c>
      <c r="AE114">
        <v>0</v>
      </c>
      <c r="AF114" t="s">
        <v>72</v>
      </c>
      <c r="AG114">
        <v>2.1875</v>
      </c>
      <c r="AH114">
        <v>2</v>
      </c>
      <c r="AI114">
        <v>15622101</v>
      </c>
      <c r="AJ114">
        <v>119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ROW(Source!A180)</f>
        <v>180</v>
      </c>
      <c r="B115">
        <v>15622111</v>
      </c>
      <c r="C115">
        <v>15622098</v>
      </c>
      <c r="D115">
        <v>7230915</v>
      </c>
      <c r="E115">
        <v>1</v>
      </c>
      <c r="F115">
        <v>1</v>
      </c>
      <c r="G115">
        <v>7157832</v>
      </c>
      <c r="H115">
        <v>2</v>
      </c>
      <c r="I115" t="s">
        <v>415</v>
      </c>
      <c r="J115" t="s">
        <v>416</v>
      </c>
      <c r="K115" t="s">
        <v>417</v>
      </c>
      <c r="L115">
        <v>1368</v>
      </c>
      <c r="N115">
        <v>1011</v>
      </c>
      <c r="O115" t="s">
        <v>325</v>
      </c>
      <c r="P115" t="s">
        <v>325</v>
      </c>
      <c r="Q115">
        <v>1</v>
      </c>
      <c r="X115">
        <v>9.08</v>
      </c>
      <c r="Y115">
        <v>0</v>
      </c>
      <c r="Z115">
        <v>8.05</v>
      </c>
      <c r="AA115">
        <v>0.42</v>
      </c>
      <c r="AB115">
        <v>0</v>
      </c>
      <c r="AC115">
        <v>0</v>
      </c>
      <c r="AD115">
        <v>1</v>
      </c>
      <c r="AE115">
        <v>0</v>
      </c>
      <c r="AF115" t="s">
        <v>72</v>
      </c>
      <c r="AG115">
        <v>11.35</v>
      </c>
      <c r="AH115">
        <v>2</v>
      </c>
      <c r="AI115">
        <v>15622102</v>
      </c>
      <c r="AJ115">
        <v>120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ROW(Source!A180)</f>
        <v>180</v>
      </c>
      <c r="B116">
        <v>15622116</v>
      </c>
      <c r="C116">
        <v>15622098</v>
      </c>
      <c r="D116">
        <v>7182707</v>
      </c>
      <c r="E116">
        <v>7157832</v>
      </c>
      <c r="F116">
        <v>1</v>
      </c>
      <c r="G116">
        <v>7157832</v>
      </c>
      <c r="H116">
        <v>3</v>
      </c>
      <c r="I116" t="s">
        <v>320</v>
      </c>
      <c r="K116" t="s">
        <v>326</v>
      </c>
      <c r="L116">
        <v>1344</v>
      </c>
      <c r="N116">
        <v>1008</v>
      </c>
      <c r="O116" t="s">
        <v>287</v>
      </c>
      <c r="P116" t="s">
        <v>287</v>
      </c>
      <c r="Q116">
        <v>1</v>
      </c>
      <c r="X116">
        <v>39.48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39.48</v>
      </c>
      <c r="AH116">
        <v>2</v>
      </c>
      <c r="AI116">
        <v>15622107</v>
      </c>
      <c r="AJ116">
        <v>121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ROW(Source!A180)</f>
        <v>180</v>
      </c>
      <c r="B117">
        <v>15622113</v>
      </c>
      <c r="C117">
        <v>15622098</v>
      </c>
      <c r="D117">
        <v>7233230</v>
      </c>
      <c r="E117">
        <v>1</v>
      </c>
      <c r="F117">
        <v>1</v>
      </c>
      <c r="G117">
        <v>7157832</v>
      </c>
      <c r="H117">
        <v>3</v>
      </c>
      <c r="I117" t="s">
        <v>406</v>
      </c>
      <c r="J117" t="s">
        <v>407</v>
      </c>
      <c r="K117" t="s">
        <v>408</v>
      </c>
      <c r="L117">
        <v>1348</v>
      </c>
      <c r="N117">
        <v>1009</v>
      </c>
      <c r="O117" t="s">
        <v>28</v>
      </c>
      <c r="P117" t="s">
        <v>28</v>
      </c>
      <c r="Q117">
        <v>1000</v>
      </c>
      <c r="X117">
        <v>0.0014</v>
      </c>
      <c r="Y117">
        <v>7191.81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0.0014</v>
      </c>
      <c r="AH117">
        <v>2</v>
      </c>
      <c r="AI117">
        <v>15622104</v>
      </c>
      <c r="AJ117">
        <v>122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ROW(Source!A180)</f>
        <v>180</v>
      </c>
      <c r="B118">
        <v>15622114</v>
      </c>
      <c r="C118">
        <v>15622098</v>
      </c>
      <c r="D118">
        <v>7231768</v>
      </c>
      <c r="E118">
        <v>1</v>
      </c>
      <c r="F118">
        <v>1</v>
      </c>
      <c r="G118">
        <v>7157832</v>
      </c>
      <c r="H118">
        <v>3</v>
      </c>
      <c r="I118" t="s">
        <v>418</v>
      </c>
      <c r="J118" t="s">
        <v>419</v>
      </c>
      <c r="K118" t="s">
        <v>420</v>
      </c>
      <c r="L118">
        <v>1348</v>
      </c>
      <c r="N118">
        <v>1009</v>
      </c>
      <c r="O118" t="s">
        <v>28</v>
      </c>
      <c r="P118" t="s">
        <v>28</v>
      </c>
      <c r="Q118">
        <v>1000</v>
      </c>
      <c r="X118">
        <v>0.0033</v>
      </c>
      <c r="Y118">
        <v>17876.91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0.0033</v>
      </c>
      <c r="AH118">
        <v>2</v>
      </c>
      <c r="AI118">
        <v>15622105</v>
      </c>
      <c r="AJ118">
        <v>123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ROW(Source!A180)</f>
        <v>180</v>
      </c>
      <c r="B119">
        <v>15622115</v>
      </c>
      <c r="C119">
        <v>15622098</v>
      </c>
      <c r="D119">
        <v>7175598</v>
      </c>
      <c r="E119">
        <v>7157832</v>
      </c>
      <c r="F119">
        <v>1</v>
      </c>
      <c r="G119">
        <v>7157832</v>
      </c>
      <c r="H119">
        <v>3</v>
      </c>
      <c r="I119" t="s">
        <v>421</v>
      </c>
      <c r="K119" t="s">
        <v>422</v>
      </c>
      <c r="L119">
        <v>1348</v>
      </c>
      <c r="N119">
        <v>1009</v>
      </c>
      <c r="O119" t="s">
        <v>28</v>
      </c>
      <c r="P119" t="s">
        <v>28</v>
      </c>
      <c r="Q119">
        <v>1000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G119">
        <v>1</v>
      </c>
      <c r="AH119">
        <v>2</v>
      </c>
      <c r="AI119">
        <v>15622106</v>
      </c>
      <c r="AJ119">
        <v>124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ROW(Source!A181)</f>
        <v>181</v>
      </c>
      <c r="B120">
        <v>15622122</v>
      </c>
      <c r="C120">
        <v>15622117</v>
      </c>
      <c r="D120">
        <v>7157835</v>
      </c>
      <c r="E120">
        <v>7157832</v>
      </c>
      <c r="F120">
        <v>1</v>
      </c>
      <c r="G120">
        <v>7157832</v>
      </c>
      <c r="H120">
        <v>1</v>
      </c>
      <c r="I120" t="s">
        <v>282</v>
      </c>
      <c r="K120" t="s">
        <v>283</v>
      </c>
      <c r="L120">
        <v>1191</v>
      </c>
      <c r="N120">
        <v>1013</v>
      </c>
      <c r="O120" t="s">
        <v>284</v>
      </c>
      <c r="P120" t="s">
        <v>284</v>
      </c>
      <c r="Q120">
        <v>1</v>
      </c>
      <c r="X120">
        <v>12.5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1</v>
      </c>
      <c r="AF120" t="s">
        <v>73</v>
      </c>
      <c r="AG120">
        <v>14.374999999999998</v>
      </c>
      <c r="AH120">
        <v>2</v>
      </c>
      <c r="AI120">
        <v>15622118</v>
      </c>
      <c r="AJ120">
        <v>125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ROW(Source!A181)</f>
        <v>181</v>
      </c>
      <c r="B121">
        <v>15622123</v>
      </c>
      <c r="C121">
        <v>15622117</v>
      </c>
      <c r="D121">
        <v>7159942</v>
      </c>
      <c r="E121">
        <v>7157832</v>
      </c>
      <c r="F121">
        <v>1</v>
      </c>
      <c r="G121">
        <v>7157832</v>
      </c>
      <c r="H121">
        <v>2</v>
      </c>
      <c r="I121" t="s">
        <v>285</v>
      </c>
      <c r="K121" t="s">
        <v>286</v>
      </c>
      <c r="L121">
        <v>1344</v>
      </c>
      <c r="N121">
        <v>1008</v>
      </c>
      <c r="O121" t="s">
        <v>287</v>
      </c>
      <c r="P121" t="s">
        <v>287</v>
      </c>
      <c r="Q121">
        <v>1</v>
      </c>
      <c r="X121">
        <v>19.6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72</v>
      </c>
      <c r="AG121">
        <v>24.5</v>
      </c>
      <c r="AH121">
        <v>2</v>
      </c>
      <c r="AI121">
        <v>15622119</v>
      </c>
      <c r="AJ121">
        <v>126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ROW(Source!A181)</f>
        <v>181</v>
      </c>
      <c r="B122">
        <v>15622124</v>
      </c>
      <c r="C122">
        <v>15622117</v>
      </c>
      <c r="D122">
        <v>7171123</v>
      </c>
      <c r="E122">
        <v>7157832</v>
      </c>
      <c r="F122">
        <v>1</v>
      </c>
      <c r="G122">
        <v>7157832</v>
      </c>
      <c r="H122">
        <v>3</v>
      </c>
      <c r="I122" t="s">
        <v>423</v>
      </c>
      <c r="K122" t="s">
        <v>424</v>
      </c>
      <c r="L122">
        <v>1346</v>
      </c>
      <c r="N122">
        <v>1009</v>
      </c>
      <c r="O122" t="s">
        <v>356</v>
      </c>
      <c r="P122" t="s">
        <v>356</v>
      </c>
      <c r="Q122">
        <v>1</v>
      </c>
      <c r="X122">
        <v>1.36356</v>
      </c>
      <c r="Y122">
        <v>16.7443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1.36356</v>
      </c>
      <c r="AH122">
        <v>2</v>
      </c>
      <c r="AI122">
        <v>15622120</v>
      </c>
      <c r="AJ122">
        <v>127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ROW(Source!A181)</f>
        <v>181</v>
      </c>
      <c r="B123">
        <v>15622125</v>
      </c>
      <c r="C123">
        <v>15622117</v>
      </c>
      <c r="D123">
        <v>7175217</v>
      </c>
      <c r="E123">
        <v>7157832</v>
      </c>
      <c r="F123">
        <v>1</v>
      </c>
      <c r="G123">
        <v>7157832</v>
      </c>
      <c r="H123">
        <v>3</v>
      </c>
      <c r="I123" t="s">
        <v>459</v>
      </c>
      <c r="K123" t="s">
        <v>460</v>
      </c>
      <c r="L123">
        <v>1301</v>
      </c>
      <c r="N123">
        <v>1003</v>
      </c>
      <c r="O123" t="s">
        <v>37</v>
      </c>
      <c r="P123" t="s">
        <v>37</v>
      </c>
      <c r="Q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G123">
        <v>0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ROW(Source!A204)</f>
        <v>204</v>
      </c>
      <c r="B124">
        <v>15622129</v>
      </c>
      <c r="C124">
        <v>15622127</v>
      </c>
      <c r="D124">
        <v>7157835</v>
      </c>
      <c r="E124">
        <v>7157832</v>
      </c>
      <c r="F124">
        <v>1</v>
      </c>
      <c r="G124">
        <v>7157832</v>
      </c>
      <c r="H124">
        <v>1</v>
      </c>
      <c r="I124" t="s">
        <v>282</v>
      </c>
      <c r="K124" t="s">
        <v>283</v>
      </c>
      <c r="L124">
        <v>1191</v>
      </c>
      <c r="N124">
        <v>1013</v>
      </c>
      <c r="O124" t="s">
        <v>284</v>
      </c>
      <c r="P124" t="s">
        <v>284</v>
      </c>
      <c r="Q124">
        <v>1</v>
      </c>
      <c r="X124">
        <v>1.02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1</v>
      </c>
      <c r="AG124">
        <v>1.02</v>
      </c>
      <c r="AH124">
        <v>2</v>
      </c>
      <c r="AI124">
        <v>15622128</v>
      </c>
      <c r="AJ124">
        <v>129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dcterms:modified xsi:type="dcterms:W3CDTF">2012-01-01T12:30:25Z</dcterms:modified>
  <cp:category/>
  <cp:version/>
  <cp:contentType/>
  <cp:contentStatus/>
</cp:coreProperties>
</file>